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 VVG SA\2018_Q2\"/>
    </mc:Choice>
  </mc:AlternateContent>
  <bookViews>
    <workbookView xWindow="0" yWindow="0" windowWidth="28800" windowHeight="13725"/>
  </bookViews>
  <sheets>
    <sheet name="Spr. z Sytuacji Finansowej" sheetId="5" r:id="rId1"/>
    <sheet name="Spr. z Całk. Dochodów 1" sheetId="7" r:id="rId2"/>
    <sheet name="Spr z Całk. Dochodów 2" sheetId="13" r:id="rId3"/>
    <sheet name="Spr z Przepł. Pieniężnych" sheetId="12" r:id="rId4"/>
  </sheets>
  <definedNames>
    <definedName name="_xlnm.Print_Area" localSheetId="3">'Spr z Przepł. Pieniężnych'!$A$1:$N$19</definedName>
    <definedName name="_xlnm.Print_Area" localSheetId="1">'Spr. z Całk. Dochodów 1'!$A$1:$N$33</definedName>
    <definedName name="_xlnm.Print_Area" localSheetId="0">'Spr. z Sytuacji Finansowej'!$A$1:$O$56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" i="13" l="1"/>
  <c r="T26" i="13"/>
  <c r="T25" i="13"/>
  <c r="T23" i="13"/>
  <c r="T19" i="13"/>
  <c r="T16" i="13"/>
  <c r="T9" i="13"/>
  <c r="T6" i="13"/>
  <c r="S27" i="13"/>
  <c r="S26" i="13"/>
  <c r="S25" i="13"/>
  <c r="S23" i="13"/>
  <c r="S19" i="13"/>
  <c r="S16" i="13"/>
  <c r="S9" i="13"/>
  <c r="S6" i="13"/>
  <c r="R27" i="13"/>
  <c r="R26" i="13"/>
  <c r="R25" i="13"/>
  <c r="R23" i="13"/>
  <c r="R19" i="13"/>
  <c r="R16" i="13"/>
  <c r="R9" i="13"/>
  <c r="R6" i="13"/>
  <c r="V26" i="5"/>
  <c r="V34" i="5"/>
  <c r="U11" i="12" l="1"/>
  <c r="U12" i="12" s="1"/>
  <c r="X51" i="5"/>
  <c r="W51" i="5"/>
  <c r="X50" i="5"/>
  <c r="W50" i="5"/>
  <c r="X49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33" i="5"/>
  <c r="W33" i="5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X7" i="5"/>
  <c r="W7" i="5"/>
  <c r="X6" i="5"/>
  <c r="W6" i="5"/>
  <c r="X4" i="5"/>
  <c r="W4" i="5"/>
  <c r="V41" i="5"/>
  <c r="V51" i="5" s="1"/>
  <c r="V16" i="5"/>
  <c r="V6" i="5"/>
  <c r="V8" i="5"/>
  <c r="U6" i="7"/>
  <c r="U9" i="7"/>
  <c r="U16" i="7" s="1"/>
  <c r="U19" i="7" s="1"/>
  <c r="U23" i="7" s="1"/>
  <c r="U25" i="7" s="1"/>
  <c r="U26" i="7" s="1"/>
  <c r="U27" i="7" s="1"/>
  <c r="U8" i="5"/>
  <c r="T6" i="7"/>
  <c r="T9" i="7"/>
  <c r="T16" i="7"/>
  <c r="T19" i="7"/>
  <c r="T28" i="7" s="1"/>
  <c r="U34" i="5"/>
  <c r="U26" i="5"/>
  <c r="U16" i="5"/>
  <c r="U6" i="5"/>
  <c r="U24" i="5" s="1"/>
  <c r="U41" i="5"/>
  <c r="T8" i="5"/>
  <c r="T6" i="5"/>
  <c r="T24" i="5" s="1"/>
  <c r="S9" i="7"/>
  <c r="S16" i="7"/>
  <c r="S19" i="7"/>
  <c r="S28" i="7"/>
  <c r="S23" i="7"/>
  <c r="S25" i="7" s="1"/>
  <c r="S26" i="7" s="1"/>
  <c r="S27" i="7" s="1"/>
  <c r="S6" i="7"/>
  <c r="T26" i="5"/>
  <c r="T34" i="5"/>
  <c r="T41" i="5"/>
  <c r="T16" i="5"/>
  <c r="R28" i="7"/>
  <c r="R27" i="7"/>
  <c r="R26" i="7"/>
  <c r="R25" i="7"/>
  <c r="R23" i="7"/>
  <c r="S41" i="5"/>
  <c r="S51" i="5"/>
  <c r="S34" i="5"/>
  <c r="S26" i="5"/>
  <c r="S6" i="5"/>
  <c r="S24" i="5"/>
  <c r="P11" i="12"/>
  <c r="Q14" i="12"/>
  <c r="Q12" i="12"/>
  <c r="Q11" i="12"/>
  <c r="C9" i="13"/>
  <c r="C6" i="13"/>
  <c r="C16" i="13" s="1"/>
  <c r="C19" i="13" s="1"/>
  <c r="C23" i="13" s="1"/>
  <c r="C25" i="13" s="1"/>
  <c r="N26" i="7"/>
  <c r="F9" i="7"/>
  <c r="F6" i="7"/>
  <c r="F16" i="7"/>
  <c r="F19" i="7"/>
  <c r="F23" i="7"/>
  <c r="F25" i="7"/>
  <c r="E9" i="7"/>
  <c r="E6" i="7"/>
  <c r="E16" i="7"/>
  <c r="E19" i="7"/>
  <c r="E23" i="7"/>
  <c r="E25" i="7"/>
  <c r="D9" i="7"/>
  <c r="D6" i="7"/>
  <c r="D16" i="7"/>
  <c r="D19" i="7"/>
  <c r="D23" i="7"/>
  <c r="D25" i="7"/>
  <c r="G41" i="5"/>
  <c r="G34" i="5"/>
  <c r="G26" i="5"/>
  <c r="E41" i="5"/>
  <c r="E34" i="5"/>
  <c r="E51" i="5"/>
  <c r="E26" i="5"/>
  <c r="F41" i="5"/>
  <c r="F34" i="5"/>
  <c r="F51" i="5"/>
  <c r="F26" i="5"/>
  <c r="E16" i="5"/>
  <c r="E8" i="5"/>
  <c r="E13" i="5"/>
  <c r="E6" i="5"/>
  <c r="E24" i="5"/>
  <c r="G16" i="5"/>
  <c r="F16" i="5"/>
  <c r="F8" i="5"/>
  <c r="F13" i="5"/>
  <c r="F6" i="5"/>
  <c r="F24" i="5"/>
  <c r="G8" i="5"/>
  <c r="G13" i="5"/>
  <c r="G6" i="5"/>
  <c r="G24" i="5"/>
  <c r="F11" i="12"/>
  <c r="F12" i="12"/>
  <c r="F14" i="12"/>
  <c r="E11" i="12"/>
  <c r="E12" i="12"/>
  <c r="E14" i="12"/>
  <c r="D11" i="12"/>
  <c r="D12" i="12"/>
  <c r="D14" i="12"/>
  <c r="F26" i="7"/>
  <c r="F27" i="7"/>
  <c r="E26" i="7"/>
  <c r="E27" i="7"/>
  <c r="D27" i="7"/>
  <c r="D26" i="7"/>
  <c r="J16" i="7"/>
  <c r="I25" i="13"/>
  <c r="G51" i="5"/>
  <c r="C27" i="13" l="1"/>
  <c r="C26" i="13"/>
  <c r="T51" i="5"/>
  <c r="T23" i="7"/>
  <c r="T25" i="7" s="1"/>
  <c r="T26" i="7" s="1"/>
  <c r="T27" i="7" s="1"/>
  <c r="U51" i="5"/>
  <c r="U28" i="7"/>
  <c r="V24" i="5"/>
</calcChain>
</file>

<file path=xl/sharedStrings.xml><?xml version="1.0" encoding="utf-8"?>
<sst xmlns="http://schemas.openxmlformats.org/spreadsheetml/2006/main" count="505" uniqueCount="231">
  <si>
    <t xml:space="preserve"> </t>
  </si>
  <si>
    <t>Pozostałe przychody operacyjne</t>
  </si>
  <si>
    <t>Kapitał zapasowy</t>
  </si>
  <si>
    <t>Koszty finansowe</t>
  </si>
  <si>
    <t>Amortyzacja</t>
  </si>
  <si>
    <t>AKTYWA</t>
  </si>
  <si>
    <t>AKTYWA TRWAŁE</t>
  </si>
  <si>
    <t>Rzeczowe aktywa trwałe</t>
  </si>
  <si>
    <t>Wartości niematerialne i prace rozwojowe, w tym:</t>
  </si>
  <si>
    <t xml:space="preserve"> - Koszty zakończonych prac rozwojowych</t>
  </si>
  <si>
    <t xml:space="preserve"> - Pozostałe wartości niematerialne</t>
  </si>
  <si>
    <t xml:space="preserve"> - Wartości niematerialne w realizacji</t>
  </si>
  <si>
    <t>Wspólne przedsięwzięcie, w tym:</t>
  </si>
  <si>
    <t xml:space="preserve"> -  Inwestycje rozliczane metodą praw własności</t>
  </si>
  <si>
    <t>Należności długoterminowe</t>
  </si>
  <si>
    <t>Aktywa z tytułu odroczonego podatku dochodowego</t>
  </si>
  <si>
    <t>Rozliczenia międzyokresowe</t>
  </si>
  <si>
    <t>AKTYWA OBROTOWE</t>
  </si>
  <si>
    <t>Zapasy</t>
  </si>
  <si>
    <t>Należności z tytułu dostaw i usług</t>
  </si>
  <si>
    <t>Należności z tytułu bieżącego podatku dochodowego</t>
  </si>
  <si>
    <t>Pozostałe należności</t>
  </si>
  <si>
    <t>Udzielone pożyczki</t>
  </si>
  <si>
    <t>Środki pieniężne i ich ekwiwalenty</t>
  </si>
  <si>
    <t>AKTYWA RAZEM:</t>
  </si>
  <si>
    <t>SKONSOLIDOWANE SPRAWOZDANIE Z SYTUACJI FINANSOWEJ</t>
  </si>
  <si>
    <t>PASYWA</t>
  </si>
  <si>
    <t>KAPITAŁ (FUNDUSZ) WŁASNY</t>
  </si>
  <si>
    <t>Kapitał podstawowy</t>
  </si>
  <si>
    <t>Akcje własne</t>
  </si>
  <si>
    <t>Kapitał zapasowy z emisji akcji</t>
  </si>
  <si>
    <t>Kapitał z wyceny programu motywacyjnego</t>
  </si>
  <si>
    <t>Niepodzielony wynik z lat ubiegłych</t>
  </si>
  <si>
    <t>ZOBOWIĄZANIA DŁUGOTERMINOWE</t>
  </si>
  <si>
    <t>Rezerwa z tytułu odroczonego podatku dochodowego</t>
  </si>
  <si>
    <t>Zobowiązania z tyt. świadczeń pracowniczych</t>
  </si>
  <si>
    <t>Pozostałe rezerwy</t>
  </si>
  <si>
    <t>Kredyty i pożyczki</t>
  </si>
  <si>
    <t>Zobowiązania z tyt. leasingu finansowego</t>
  </si>
  <si>
    <t>Pozostałe zobowiązania długoterminowe</t>
  </si>
  <si>
    <t>ZOBOWIĄZANIA KRÓTKOTERMINOWE</t>
  </si>
  <si>
    <t>Instrumenty pochodne</t>
  </si>
  <si>
    <t>Zobowiązania z tytułu dostaw i usług</t>
  </si>
  <si>
    <t>Pozostałe rezerwy krótkoterminowe</t>
  </si>
  <si>
    <t>PASYWA RAZEM:</t>
  </si>
  <si>
    <t>Usługi obce</t>
  </si>
  <si>
    <t>Przychody finansowe</t>
  </si>
  <si>
    <t>Wyszczególnienie</t>
  </si>
  <si>
    <t>Działalność kontynuowana</t>
  </si>
  <si>
    <t>Przychody ze sprzedaży</t>
  </si>
  <si>
    <t>Koszt wytworzenia na własne potrzeby</t>
  </si>
  <si>
    <t>Zużycie surowców i materiałów</t>
  </si>
  <si>
    <t>Koszt świadczeń pracowniczych</t>
  </si>
  <si>
    <t>Podatki i opłaty</t>
  </si>
  <si>
    <t>Pozostałe koszty</t>
  </si>
  <si>
    <t>Pozostałe koszty operacyjne</t>
  </si>
  <si>
    <t>Udział w wyniku jednostek wycenionych metodą praw własności</t>
  </si>
  <si>
    <t>Podatek dochodowy</t>
  </si>
  <si>
    <t>ZYSK (STRATA) NETTO Z DZIAŁALNOŚCI KONTYNUOWANEJ</t>
  </si>
  <si>
    <t>CAŁKOWITE DOCHODY OGÓŁEM:</t>
  </si>
  <si>
    <t>SKONSOLIDOWANE SPRAWOZDANIE Z CAŁKOWITYCH DOCHODÓW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</si>
  <si>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</si>
  <si>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</si>
  <si>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</si>
  <si>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</si>
  <si>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ŚRODKI PIENIĘŻNE NA POCZĄTEK OKRESU</t>
  </si>
  <si>
    <t xml:space="preserve">ŚRODKI PIENIĘŻNE NA KONIEC OKRESU </t>
  </si>
  <si>
    <t>SKONSOLIDOWANE SPRAWOZDANIE Z PRZEPŁYWÓW PIENIĘŻNYCH</t>
  </si>
  <si>
    <t>Koszty działalności operacyjnej</t>
  </si>
  <si>
    <t>EBITDA</t>
  </si>
  <si>
    <t>Uwagi:</t>
  </si>
  <si>
    <t xml:space="preserve"> ** Przekształcone dane finansowe</t>
  </si>
  <si>
    <t xml:space="preserve"> * Dane podlegały audytowi lub przegladowi przez Biegłego Rewidenta</t>
  </si>
  <si>
    <t>2013 *</t>
  </si>
  <si>
    <t>2014 *</t>
  </si>
  <si>
    <t>1Q 2015 **</t>
  </si>
  <si>
    <t>2Q 2015 **</t>
  </si>
  <si>
    <t>2015 *</t>
  </si>
  <si>
    <t>1Q 2016</t>
  </si>
  <si>
    <t>2Q 2016 *</t>
  </si>
  <si>
    <t xml:space="preserve">2Q 2016 </t>
  </si>
  <si>
    <t xml:space="preserve">4Q2015 </t>
  </si>
  <si>
    <t xml:space="preserve">3Q 2015 </t>
  </si>
  <si>
    <t xml:space="preserve">2Q 2015 </t>
  </si>
  <si>
    <t>1Q 2015</t>
  </si>
  <si>
    <t>Dane narastająco</t>
  </si>
  <si>
    <t>Dane kwartalne</t>
  </si>
  <si>
    <t>PRZEPŁYWY ŚRODKÓW PIENIĘŻNYCH Z DZIAŁALNOŚCI OPERACYJNEJ:</t>
  </si>
  <si>
    <t xml:space="preserve">3Q 2016 </t>
  </si>
  <si>
    <t>3Q 2015 **A</t>
  </si>
  <si>
    <t>**A Przekształcone dane finansowe zawierają aktualizację wyceny opcji i aktualizację wyceny pragramu motywacyjnego</t>
  </si>
  <si>
    <t>2Q 2014**</t>
  </si>
  <si>
    <t>1Q 2014**</t>
  </si>
  <si>
    <t>3Q 2014 **</t>
  </si>
  <si>
    <t>3Q 2014**</t>
  </si>
  <si>
    <t>1Q 2014</t>
  </si>
  <si>
    <t>3Q 2014</t>
  </si>
  <si>
    <t>4Q2014</t>
  </si>
  <si>
    <t>2Q 2014</t>
  </si>
  <si>
    <t>Tangible assets</t>
  </si>
  <si>
    <t>Intangible assets</t>
  </si>
  <si>
    <t>Defered tax assets</t>
  </si>
  <si>
    <t>Trade receivables</t>
  </si>
  <si>
    <t>Other receivables</t>
  </si>
  <si>
    <t>Cash and cash equivalents</t>
  </si>
  <si>
    <t>Other intangible assets</t>
  </si>
  <si>
    <t>Intangible assets in progress</t>
  </si>
  <si>
    <t>LIABILITIES</t>
  </si>
  <si>
    <t>Share capital</t>
  </si>
  <si>
    <t>Supplementary capital, incl. sales of shares above nominal price</t>
  </si>
  <si>
    <t xml:space="preserve">Own shares </t>
  </si>
  <si>
    <t>Other reserve capital</t>
  </si>
  <si>
    <t>Retained earnings</t>
  </si>
  <si>
    <t>Credits and loans</t>
  </si>
  <si>
    <t>Other financial liabilities</t>
  </si>
  <si>
    <t xml:space="preserve">Other long-term liabilities </t>
  </si>
  <si>
    <t>Other provision</t>
  </si>
  <si>
    <t>Trade liabilities</t>
  </si>
  <si>
    <t>Liabilities for current income tax</t>
  </si>
  <si>
    <t>ASSETS</t>
  </si>
  <si>
    <t>Loans</t>
  </si>
  <si>
    <t>Liabilities  employee benefits</t>
  </si>
  <si>
    <t>Other operating revenues</t>
  </si>
  <si>
    <t>Other operating expenses</t>
  </si>
  <si>
    <t>Financial revenues</t>
  </si>
  <si>
    <t>Financial expenses</t>
  </si>
  <si>
    <t>Income tax</t>
  </si>
  <si>
    <t>Profit (loss) from continuing operations</t>
  </si>
  <si>
    <t>Przychody ze sprzedaży i zrównane z nimi</t>
  </si>
  <si>
    <t>TOTAL:</t>
  </si>
  <si>
    <t>OPERATING ACTIVIES</t>
  </si>
  <si>
    <t xml:space="preserve">Depreciation </t>
  </si>
  <si>
    <t>Total net cash flow</t>
  </si>
  <si>
    <t>Change in cash and cash equivalents on balance sheet</t>
  </si>
  <si>
    <t>Cash and cash equivalents at beginning of period</t>
  </si>
  <si>
    <t>Cash and cash equivalents at end of period</t>
  </si>
  <si>
    <t>BILANSOWA ZMIANA STANU ŚRODKÓW PIENIĘŻNYCH</t>
  </si>
  <si>
    <t>TOTAL ASSETS:</t>
  </si>
  <si>
    <t>Pozostałe zobowiązania któtkoterminowe</t>
  </si>
  <si>
    <t>Other short term liabilities</t>
  </si>
  <si>
    <t>2016*</t>
  </si>
  <si>
    <t>FIXED ASSETS</t>
  </si>
  <si>
    <t>R&amp;D expenses</t>
  </si>
  <si>
    <t>The join venture</t>
  </si>
  <si>
    <t xml:space="preserve"> - Investments accounted for under the equity method</t>
  </si>
  <si>
    <t>Long-term receivables</t>
  </si>
  <si>
    <t>Inventory</t>
  </si>
  <si>
    <t>Receivables from tax</t>
  </si>
  <si>
    <t>EQUITY</t>
  </si>
  <si>
    <t>Revaluation reserve incentive program</t>
  </si>
  <si>
    <t>Provision for deferred income tax</t>
  </si>
  <si>
    <t>Derivatives</t>
  </si>
  <si>
    <t>TOTAL LIABILITIES:</t>
  </si>
  <si>
    <t>Item</t>
  </si>
  <si>
    <t>REVENUES FROM SALES AND EQUIVALENT</t>
  </si>
  <si>
    <t>The cost of operating activities</t>
  </si>
  <si>
    <t>Amortisation and depreciation</t>
  </si>
  <si>
    <t>Consumption of materials and energy</t>
  </si>
  <si>
    <t>External services</t>
  </si>
  <si>
    <t>Payroll, social security and other benefits</t>
  </si>
  <si>
    <t>Taxes and charges</t>
  </si>
  <si>
    <t>Other costs</t>
  </si>
  <si>
    <t>NET PROFIT (-LOSS)</t>
  </si>
  <si>
    <t>ZYSK (-STRATA) NETTO</t>
  </si>
  <si>
    <t>PROFIT (-LOSS) ON SALES</t>
  </si>
  <si>
    <t>PROFIT (-LOSS) ON OPERATING ACTIVITIES</t>
  </si>
  <si>
    <t>PROFIT (-LOSS) BEFORE TAXATION</t>
  </si>
  <si>
    <t>ZYSK (-STRATA) PRZED OPODATKOWANIEM</t>
  </si>
  <si>
    <t>ZYSK (-STRATA) NA DZIAŁALNOŚCI OPERACYJNEJ</t>
  </si>
  <si>
    <t>ZYSK (-STRATA) ZE SPRZEDAŻY</t>
  </si>
  <si>
    <t xml:space="preserve">4Q 2016 </t>
  </si>
  <si>
    <t xml:space="preserve">2016* </t>
  </si>
  <si>
    <t>1Q 2017</t>
  </si>
  <si>
    <t xml:space="preserve">Sales Revenues </t>
  </si>
  <si>
    <t>Cost of goods for internal use</t>
  </si>
  <si>
    <t>SHORT-TERM LIABILITIES</t>
  </si>
  <si>
    <t>Deferred expenses</t>
  </si>
  <si>
    <t>Cash flow from operating activities</t>
  </si>
  <si>
    <t>Cash flow from investment activities</t>
  </si>
  <si>
    <t>Cash flows from financial activities</t>
  </si>
  <si>
    <t>LONG-TERM LIABILITIES</t>
  </si>
  <si>
    <t>Zysk (-strata) netto roku obrotowego</t>
  </si>
  <si>
    <t>Net profit (-loss) for the reporting period</t>
  </si>
  <si>
    <t>CURRENT ASSETS</t>
  </si>
  <si>
    <t>in thousand PLN</t>
  </si>
  <si>
    <t>Dłużne papiery wartościowe</t>
  </si>
  <si>
    <t>Debt securities</t>
  </si>
  <si>
    <t>2Q 2017</t>
  </si>
  <si>
    <t>PROFIT /-LOSS ON SALES</t>
  </si>
  <si>
    <t>ZYSK /-STRATA ZE SPRZEDAŻY</t>
  </si>
  <si>
    <t>ZYSK /-STRATA NA DZIAŁALNOŚCI OPERACYJNEJ</t>
  </si>
  <si>
    <t>PROFIT /-LOSS ON OPERATING ACTIVITIES</t>
  </si>
  <si>
    <t>PROFIT /-LOSS BEFORE TAXATION</t>
  </si>
  <si>
    <t>NET PROFIT /-LOSS</t>
  </si>
  <si>
    <t>ZYSK /-STRATA PRZED OPODATKOWANIEM</t>
  </si>
  <si>
    <t>ZYSK /-STRATA NETTO</t>
  </si>
  <si>
    <t>2Q 2017*</t>
  </si>
  <si>
    <t>Net profit /-loss</t>
  </si>
  <si>
    <t>Zysk /-strata netto</t>
  </si>
  <si>
    <t>3Q 2017</t>
  </si>
  <si>
    <t>w tys PLN</t>
  </si>
  <si>
    <t>31.12.2012**</t>
  </si>
  <si>
    <t>31.12.2013*</t>
  </si>
  <si>
    <t>31.03.2014**</t>
  </si>
  <si>
    <t>30.06.2014**</t>
  </si>
  <si>
    <t>30.09.2014**</t>
  </si>
  <si>
    <t>31.12.2014*</t>
  </si>
  <si>
    <t>31.03.2015**</t>
  </si>
  <si>
    <t>30.06.2015**</t>
  </si>
  <si>
    <t>30.09.2015**A</t>
  </si>
  <si>
    <t>31.12.2015*</t>
  </si>
  <si>
    <t>31.03.2016</t>
  </si>
  <si>
    <t>30.06.2016*</t>
  </si>
  <si>
    <t>31.12.2016*</t>
  </si>
  <si>
    <t>31.03.2017</t>
  </si>
  <si>
    <t>30.06.2017*</t>
  </si>
  <si>
    <t>30.09.2017</t>
  </si>
  <si>
    <t>Stan na</t>
  </si>
  <si>
    <t>2Q2018</t>
  </si>
  <si>
    <t>2Q 2018</t>
  </si>
  <si>
    <t xml:space="preserve">Zobowiązania z tytułu bieżącego podatku </t>
  </si>
  <si>
    <t>30.06.2018*</t>
  </si>
  <si>
    <t>31.12.2017*R</t>
  </si>
  <si>
    <t>31.03.2018 R</t>
  </si>
  <si>
    <t>R Dane po przekształceniu retrospektywnym</t>
  </si>
  <si>
    <t>1Q2018 R</t>
  </si>
  <si>
    <t>R dane przekształcone retrospektywnie</t>
  </si>
  <si>
    <t>2017*R</t>
  </si>
  <si>
    <t>R Dane przekształcone retrospektywnie</t>
  </si>
  <si>
    <t>1Q 2018 R</t>
  </si>
  <si>
    <t>4Q 2017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</si>
</sst>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;\-______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4" fillId="0" borderId="1" xfId="0" applyFont="1" applyBorder="1" applyAlignment="1"/>
    <xf numFmtId="0" fontId="4" fillId="0" borderId="1" xfId="0" quotePrefix="1" applyFont="1" applyBorder="1" applyAlignment="1"/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8" fillId="0" borderId="0" xfId="0" applyFont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2" borderId="0" xfId="0" applyFill="1"/>
    <xf numFmtId="0" fontId="5" fillId="0" borderId="1" xfId="0" applyFont="1" applyBorder="1" applyAlignment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/>
    <xf numFmtId="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/>
    <xf numFmtId="4" fontId="4" fillId="5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/>
  </cellXfs>
  <cellStyles count="5">
    <cellStyle name="Normalny" xfId="0" builtinId="0"/>
    <cellStyle name="Normalny 2" xfId="2"/>
    <cellStyle name="Normalny 3" xfId="1"/>
    <cellStyle name="Normalny 5" xfId="4"/>
    <cellStyle name="Procentowy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476250</xdr:rowOff>
    </xdr:to>
    <xdr:pic>
      <xdr:nvPicPr>
        <xdr:cNvPr id="3" name="Obraz 2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097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workbookViewId="0">
      <selection activeCell="B27" sqref="B27"/>
    </sheetView>
  </sheetViews>
  <sheetFormatPr defaultColWidth="8.85546875" defaultRowHeight="15" x14ac:dyDescent="0.25"/>
  <cols>
    <col min="1" max="1" width="26.85546875" style="1" customWidth="1"/>
    <col min="2" max="2" width="27.7109375" style="11" customWidth="1"/>
    <col min="3" max="13" width="10.85546875" style="10" customWidth="1"/>
    <col min="14" max="14" width="10.85546875" style="4" customWidth="1"/>
    <col min="15" max="15" width="10.85546875" style="10" customWidth="1"/>
    <col min="16" max="16" width="10.85546875" style="1" customWidth="1"/>
    <col min="17" max="19" width="10.85546875" style="11" customWidth="1"/>
    <col min="20" max="20" width="10.85546875" style="1" customWidth="1"/>
    <col min="21" max="22" width="10.85546875" style="11" customWidth="1"/>
    <col min="23" max="24" width="34.7109375" style="1" customWidth="1"/>
    <col min="25" max="16384" width="8.85546875" style="1"/>
  </cols>
  <sheetData>
    <row r="1" spans="1:24" ht="43.5" customHeight="1" x14ac:dyDescent="0.25">
      <c r="M1" s="10" t="s">
        <v>0</v>
      </c>
    </row>
    <row r="2" spans="1:24" ht="26.25" x14ac:dyDescent="0.4">
      <c r="A2" s="5" t="s">
        <v>25</v>
      </c>
      <c r="B2" s="5"/>
    </row>
    <row r="3" spans="1:24" x14ac:dyDescent="0.25">
      <c r="A3" s="1" t="s">
        <v>200</v>
      </c>
      <c r="B3" s="11" t="s">
        <v>184</v>
      </c>
      <c r="K3" s="10" t="s">
        <v>0</v>
      </c>
      <c r="T3" s="1" t="s">
        <v>0</v>
      </c>
      <c r="U3" s="11" t="s">
        <v>0</v>
      </c>
      <c r="V3" s="11" t="s">
        <v>0</v>
      </c>
    </row>
    <row r="4" spans="1:24" x14ac:dyDescent="0.25">
      <c r="A4" s="37" t="s">
        <v>5</v>
      </c>
      <c r="B4" s="37" t="s">
        <v>119</v>
      </c>
      <c r="C4" s="38" t="s">
        <v>217</v>
      </c>
      <c r="D4" s="38" t="s">
        <v>217</v>
      </c>
      <c r="E4" s="38" t="s">
        <v>217</v>
      </c>
      <c r="F4" s="38" t="s">
        <v>217</v>
      </c>
      <c r="G4" s="38" t="s">
        <v>217</v>
      </c>
      <c r="H4" s="38" t="s">
        <v>217</v>
      </c>
      <c r="I4" s="38" t="s">
        <v>217</v>
      </c>
      <c r="J4" s="38" t="s">
        <v>217</v>
      </c>
      <c r="K4" s="38" t="s">
        <v>217</v>
      </c>
      <c r="L4" s="38" t="s">
        <v>217</v>
      </c>
      <c r="M4" s="38" t="s">
        <v>217</v>
      </c>
      <c r="N4" s="38" t="s">
        <v>217</v>
      </c>
      <c r="O4" s="38" t="s">
        <v>217</v>
      </c>
      <c r="P4" s="38" t="s">
        <v>217</v>
      </c>
      <c r="Q4" s="38" t="s">
        <v>217</v>
      </c>
      <c r="R4" s="38" t="s">
        <v>217</v>
      </c>
      <c r="S4" s="38" t="s">
        <v>217</v>
      </c>
      <c r="T4" s="38" t="s">
        <v>217</v>
      </c>
      <c r="U4" s="38" t="s">
        <v>217</v>
      </c>
      <c r="V4" s="38" t="s">
        <v>217</v>
      </c>
      <c r="W4" s="37" t="str">
        <f>+A4</f>
        <v>AKTYWA</v>
      </c>
      <c r="X4" s="37" t="str">
        <f>+B4</f>
        <v>ASSETS</v>
      </c>
    </row>
    <row r="5" spans="1:24" x14ac:dyDescent="0.25">
      <c r="A5" s="37"/>
      <c r="B5" s="37"/>
      <c r="C5" s="39" t="s">
        <v>201</v>
      </c>
      <c r="D5" s="39" t="s">
        <v>202</v>
      </c>
      <c r="E5" s="39" t="s">
        <v>203</v>
      </c>
      <c r="F5" s="39" t="s">
        <v>204</v>
      </c>
      <c r="G5" s="39" t="s">
        <v>205</v>
      </c>
      <c r="H5" s="39" t="s">
        <v>206</v>
      </c>
      <c r="I5" s="39" t="s">
        <v>207</v>
      </c>
      <c r="J5" s="39" t="s">
        <v>208</v>
      </c>
      <c r="K5" s="39" t="s">
        <v>209</v>
      </c>
      <c r="L5" s="39" t="s">
        <v>210</v>
      </c>
      <c r="M5" s="40" t="s">
        <v>211</v>
      </c>
      <c r="N5" s="39" t="s">
        <v>212</v>
      </c>
      <c r="O5" s="39">
        <v>42643</v>
      </c>
      <c r="P5" s="40" t="s">
        <v>213</v>
      </c>
      <c r="Q5" s="40" t="s">
        <v>214</v>
      </c>
      <c r="R5" s="40" t="s">
        <v>215</v>
      </c>
      <c r="S5" s="40" t="s">
        <v>216</v>
      </c>
      <c r="T5" s="40" t="s">
        <v>222</v>
      </c>
      <c r="U5" s="40" t="s">
        <v>223</v>
      </c>
      <c r="V5" s="40" t="s">
        <v>221</v>
      </c>
      <c r="W5" s="37" t="s">
        <v>0</v>
      </c>
      <c r="X5" s="37" t="s">
        <v>0</v>
      </c>
    </row>
    <row r="6" spans="1:24" x14ac:dyDescent="0.25">
      <c r="A6" s="41" t="s">
        <v>6</v>
      </c>
      <c r="B6" s="41" t="s">
        <v>141</v>
      </c>
      <c r="C6" s="42">
        <v>4376.9799999999996</v>
      </c>
      <c r="D6" s="42">
        <v>5778.79</v>
      </c>
      <c r="E6" s="42">
        <f>SUM(E7:E15)-E8-E12</f>
        <v>6927.4900000000016</v>
      </c>
      <c r="F6" s="42">
        <f t="shared" ref="F6:G6" si="0">SUM(F7:F15)-F8-F12</f>
        <v>7783.6100000000006</v>
      </c>
      <c r="G6" s="42">
        <f t="shared" si="0"/>
        <v>8633.6400000000031</v>
      </c>
      <c r="H6" s="42">
        <v>9447.08</v>
      </c>
      <c r="I6" s="42">
        <v>10404.310000000001</v>
      </c>
      <c r="J6" s="42">
        <v>12516.619999999999</v>
      </c>
      <c r="K6" s="42">
        <v>23071.95</v>
      </c>
      <c r="L6" s="42">
        <v>26346.920000000002</v>
      </c>
      <c r="M6" s="42">
        <v>27956.47</v>
      </c>
      <c r="N6" s="42">
        <v>28985.920000000006</v>
      </c>
      <c r="O6" s="42">
        <v>29652.49</v>
      </c>
      <c r="P6" s="42">
        <v>33051.39</v>
      </c>
      <c r="Q6" s="42">
        <v>33629.79</v>
      </c>
      <c r="R6" s="42">
        <v>34492.339999999997</v>
      </c>
      <c r="S6" s="42">
        <f>SUM(S7:S15)-S8-S13</f>
        <v>34658.140000000007</v>
      </c>
      <c r="T6" s="42">
        <f>SUM(T7:T15)-T8-T13</f>
        <v>29318.919999999991</v>
      </c>
      <c r="U6" s="42">
        <f>SUM(U7:U15)-U8-U13</f>
        <v>30539.100000000006</v>
      </c>
      <c r="V6" s="42">
        <f>SUM(V7:V15)-V8-V13</f>
        <v>31236.040000000008</v>
      </c>
      <c r="W6" s="41" t="str">
        <f t="shared" ref="W6:W51" si="1">+A6</f>
        <v>AKTYWA TRWAŁE</v>
      </c>
      <c r="X6" s="41" t="str">
        <f t="shared" ref="X6:X51" si="2">+B6</f>
        <v>FIXED ASSETS</v>
      </c>
    </row>
    <row r="7" spans="1:24" x14ac:dyDescent="0.25">
      <c r="A7" s="13" t="s">
        <v>7</v>
      </c>
      <c r="B7" s="13" t="s">
        <v>99</v>
      </c>
      <c r="C7" s="7">
        <v>344.41</v>
      </c>
      <c r="D7" s="7">
        <v>449.57</v>
      </c>
      <c r="E7" s="7">
        <v>552.47</v>
      </c>
      <c r="F7" s="7">
        <v>496.34</v>
      </c>
      <c r="G7" s="7">
        <v>502.11</v>
      </c>
      <c r="H7" s="7">
        <v>432.64</v>
      </c>
      <c r="I7" s="7">
        <v>410.48</v>
      </c>
      <c r="J7" s="7">
        <v>427.87</v>
      </c>
      <c r="K7" s="7">
        <v>544.44000000000005</v>
      </c>
      <c r="L7" s="7">
        <v>947.23</v>
      </c>
      <c r="M7" s="7">
        <v>846.61</v>
      </c>
      <c r="N7" s="7">
        <v>1140</v>
      </c>
      <c r="O7" s="7">
        <v>1025</v>
      </c>
      <c r="P7" s="7">
        <v>915.06</v>
      </c>
      <c r="Q7" s="7">
        <v>806.7</v>
      </c>
      <c r="R7" s="7">
        <v>719.11</v>
      </c>
      <c r="S7" s="7">
        <v>613.54999999999995</v>
      </c>
      <c r="T7" s="7">
        <v>528.41999999999996</v>
      </c>
      <c r="U7" s="7">
        <v>503.11</v>
      </c>
      <c r="V7" s="7">
        <v>410.24</v>
      </c>
      <c r="W7" s="13" t="str">
        <f t="shared" si="1"/>
        <v>Rzeczowe aktywa trwałe</v>
      </c>
      <c r="X7" s="13" t="str">
        <f t="shared" si="2"/>
        <v>Tangible assets</v>
      </c>
    </row>
    <row r="8" spans="1:24" x14ac:dyDescent="0.25">
      <c r="A8" s="13" t="s">
        <v>8</v>
      </c>
      <c r="B8" s="13" t="s">
        <v>100</v>
      </c>
      <c r="C8" s="7">
        <v>0</v>
      </c>
      <c r="D8" s="7">
        <v>4697.59</v>
      </c>
      <c r="E8" s="7">
        <f t="shared" ref="E8" si="3">SUM(E9:E11)</f>
        <v>5528.15</v>
      </c>
      <c r="F8" s="7">
        <f>SUM(F9:F11)</f>
        <v>6422.6399999999994</v>
      </c>
      <c r="G8" s="7">
        <f t="shared" ref="G8" si="4">SUM(G9:G11)</f>
        <v>7144.4100000000008</v>
      </c>
      <c r="H8" s="7">
        <v>8007.43</v>
      </c>
      <c r="I8" s="7">
        <v>8849.1299999999992</v>
      </c>
      <c r="J8" s="7">
        <v>11251.98</v>
      </c>
      <c r="K8" s="7">
        <v>12443.779999999999</v>
      </c>
      <c r="L8" s="7">
        <v>15162.56</v>
      </c>
      <c r="M8" s="7">
        <v>17313.669999999998</v>
      </c>
      <c r="N8" s="7">
        <v>18902.150000000001</v>
      </c>
      <c r="O8" s="7">
        <v>20110.46</v>
      </c>
      <c r="P8" s="7">
        <v>22300.22</v>
      </c>
      <c r="Q8" s="7">
        <v>23587.61</v>
      </c>
      <c r="R8" s="7">
        <v>24984.33</v>
      </c>
      <c r="S8" s="7">
        <v>25864.68</v>
      </c>
      <c r="T8" s="7">
        <f>SUM(T9:T11)</f>
        <v>26856.91</v>
      </c>
      <c r="U8" s="7">
        <f>SUM(U9:U11)</f>
        <v>28164.550000000003</v>
      </c>
      <c r="V8" s="7">
        <f>SUM(V9:V11)</f>
        <v>28928.81</v>
      </c>
      <c r="W8" s="13" t="str">
        <f t="shared" si="1"/>
        <v>Wartości niematerialne i prace rozwojowe, w tym:</v>
      </c>
      <c r="X8" s="13" t="str">
        <f t="shared" si="2"/>
        <v>Intangible assets</v>
      </c>
    </row>
    <row r="9" spans="1:24" x14ac:dyDescent="0.25">
      <c r="A9" s="14" t="s">
        <v>9</v>
      </c>
      <c r="B9" s="14" t="s">
        <v>142</v>
      </c>
      <c r="C9" s="7">
        <v>2301.3200000000002</v>
      </c>
      <c r="D9" s="7">
        <v>1651.56</v>
      </c>
      <c r="E9" s="7">
        <v>2136.83</v>
      </c>
      <c r="F9" s="7">
        <v>2918.43</v>
      </c>
      <c r="G9" s="7">
        <v>2668.38</v>
      </c>
      <c r="H9" s="7">
        <v>2274.9699999999998</v>
      </c>
      <c r="I9" s="7">
        <v>1522.25</v>
      </c>
      <c r="J9" s="7">
        <v>1707.46</v>
      </c>
      <c r="K9" s="7">
        <v>1349.97</v>
      </c>
      <c r="L9" s="7">
        <v>7050.29</v>
      </c>
      <c r="M9" s="7">
        <v>7661.84</v>
      </c>
      <c r="N9" s="7">
        <v>6844.77</v>
      </c>
      <c r="O9" s="7">
        <v>8572.24</v>
      </c>
      <c r="P9" s="7">
        <v>8711.2099999999991</v>
      </c>
      <c r="Q9" s="7">
        <v>8701.7099999999991</v>
      </c>
      <c r="R9" s="7">
        <v>9675.2900000000009</v>
      </c>
      <c r="S9" s="7">
        <v>9240.5300000000007</v>
      </c>
      <c r="T9" s="7">
        <v>8495.7099999999991</v>
      </c>
      <c r="U9" s="7">
        <v>7786.22</v>
      </c>
      <c r="V9" s="7">
        <v>12044.23</v>
      </c>
      <c r="W9" s="14" t="str">
        <f t="shared" si="1"/>
        <v xml:space="preserve"> - Koszty zakończonych prac rozwojowych</v>
      </c>
      <c r="X9" s="14" t="str">
        <f t="shared" si="2"/>
        <v>R&amp;D expenses</v>
      </c>
    </row>
    <row r="10" spans="1:24" x14ac:dyDescent="0.25">
      <c r="A10" s="14" t="s">
        <v>10</v>
      </c>
      <c r="B10" s="14" t="s">
        <v>105</v>
      </c>
      <c r="C10" s="7">
        <v>46.81</v>
      </c>
      <c r="D10" s="7">
        <v>39.32</v>
      </c>
      <c r="E10" s="7">
        <v>411.91</v>
      </c>
      <c r="F10" s="7">
        <v>2949.22</v>
      </c>
      <c r="G10" s="7">
        <v>3263.98</v>
      </c>
      <c r="H10" s="7">
        <v>359.74</v>
      </c>
      <c r="I10" s="7">
        <v>337.47</v>
      </c>
      <c r="J10" s="7">
        <v>505.2</v>
      </c>
      <c r="K10" s="7">
        <v>472.93</v>
      </c>
      <c r="L10" s="7">
        <v>4610.1000000000004</v>
      </c>
      <c r="M10" s="7">
        <v>4666.41</v>
      </c>
      <c r="N10" s="7">
        <v>4426.07</v>
      </c>
      <c r="O10" s="7">
        <v>4202.75</v>
      </c>
      <c r="P10" s="7">
        <v>4191.59</v>
      </c>
      <c r="Q10" s="7">
        <v>3936.36</v>
      </c>
      <c r="R10" s="7">
        <v>3682.31</v>
      </c>
      <c r="S10" s="7">
        <v>3129.82</v>
      </c>
      <c r="T10" s="7">
        <v>2785.83</v>
      </c>
      <c r="U10" s="7">
        <v>2539.4299999999998</v>
      </c>
      <c r="V10" s="7">
        <v>2296.54</v>
      </c>
      <c r="W10" s="14" t="str">
        <f t="shared" si="1"/>
        <v xml:space="preserve"> - Pozostałe wartości niematerialne</v>
      </c>
      <c r="X10" s="14" t="str">
        <f t="shared" si="2"/>
        <v>Other intangible assets</v>
      </c>
    </row>
    <row r="11" spans="1:24" x14ac:dyDescent="0.25">
      <c r="A11" s="14" t="s">
        <v>11</v>
      </c>
      <c r="B11" s="14" t="s">
        <v>106</v>
      </c>
      <c r="C11" s="7">
        <v>1647.36</v>
      </c>
      <c r="D11" s="7">
        <v>3006.7</v>
      </c>
      <c r="E11" s="7">
        <v>2979.41</v>
      </c>
      <c r="F11" s="7">
        <v>554.99</v>
      </c>
      <c r="G11" s="7">
        <v>1212.05</v>
      </c>
      <c r="H11" s="7">
        <v>5372.72</v>
      </c>
      <c r="I11" s="7">
        <v>6989.41</v>
      </c>
      <c r="J11" s="7">
        <v>9039.32</v>
      </c>
      <c r="K11" s="7">
        <v>10620.88</v>
      </c>
      <c r="L11" s="7">
        <v>3502.17</v>
      </c>
      <c r="M11" s="7">
        <v>4985.41</v>
      </c>
      <c r="N11" s="7">
        <v>7631.31</v>
      </c>
      <c r="O11" s="7">
        <v>7335.47</v>
      </c>
      <c r="P11" s="7">
        <v>9397.42</v>
      </c>
      <c r="Q11" s="7">
        <v>10949.54</v>
      </c>
      <c r="R11" s="7">
        <v>11626.73</v>
      </c>
      <c r="S11" s="7">
        <v>13494.33</v>
      </c>
      <c r="T11" s="7">
        <v>15575.37</v>
      </c>
      <c r="U11" s="7">
        <v>17838.900000000001</v>
      </c>
      <c r="V11" s="7">
        <v>14588.04</v>
      </c>
      <c r="W11" s="14" t="str">
        <f t="shared" si="1"/>
        <v xml:space="preserve"> - Wartości niematerialne w realizacji</v>
      </c>
      <c r="X11" s="14" t="str">
        <f t="shared" si="2"/>
        <v>Intangible assets in progress</v>
      </c>
    </row>
    <row r="12" spans="1:24" x14ac:dyDescent="0.25">
      <c r="A12" s="13" t="s">
        <v>12</v>
      </c>
      <c r="B12" s="13" t="s">
        <v>143</v>
      </c>
      <c r="C12" s="7">
        <v>0</v>
      </c>
      <c r="D12" s="7">
        <v>558.44000000000005</v>
      </c>
      <c r="E12" s="7">
        <v>797.1</v>
      </c>
      <c r="F12" s="7">
        <v>791.44</v>
      </c>
      <c r="G12" s="7">
        <v>907.04</v>
      </c>
      <c r="H12" s="7">
        <v>860.89</v>
      </c>
      <c r="I12" s="7">
        <v>822.17</v>
      </c>
      <c r="J12" s="7">
        <v>645.1</v>
      </c>
      <c r="K12" s="7">
        <v>705.69</v>
      </c>
      <c r="L12" s="7">
        <v>637.02</v>
      </c>
      <c r="M12" s="7">
        <v>553.27</v>
      </c>
      <c r="N12" s="7">
        <v>249.08</v>
      </c>
      <c r="O12" s="7">
        <v>249.08</v>
      </c>
      <c r="P12" s="7">
        <v>319.58999999999997</v>
      </c>
      <c r="Q12" s="7">
        <v>319.58999999999997</v>
      </c>
      <c r="R12" s="7">
        <v>146.75</v>
      </c>
      <c r="S12" s="7">
        <v>60.48</v>
      </c>
      <c r="T12" s="7">
        <v>52.2</v>
      </c>
      <c r="U12" s="7">
        <v>51.79</v>
      </c>
      <c r="V12" s="16">
        <v>89.3</v>
      </c>
      <c r="W12" s="13" t="str">
        <f t="shared" si="1"/>
        <v>Wspólne przedsięwzięcie, w tym:</v>
      </c>
      <c r="X12" s="13" t="str">
        <f t="shared" si="2"/>
        <v>The join venture</v>
      </c>
    </row>
    <row r="13" spans="1:24" x14ac:dyDescent="0.25">
      <c r="A13" s="14" t="s">
        <v>13</v>
      </c>
      <c r="B13" s="14" t="s">
        <v>144</v>
      </c>
      <c r="C13" s="7">
        <v>0</v>
      </c>
      <c r="D13" s="7">
        <v>558.44000000000005</v>
      </c>
      <c r="E13" s="7">
        <f>+E12</f>
        <v>797.1</v>
      </c>
      <c r="F13" s="7">
        <f>+F12</f>
        <v>791.44</v>
      </c>
      <c r="G13" s="7">
        <f>+G12</f>
        <v>907.04</v>
      </c>
      <c r="H13" s="7">
        <v>860.89</v>
      </c>
      <c r="I13" s="7">
        <v>822.17</v>
      </c>
      <c r="J13" s="7">
        <v>645.1</v>
      </c>
      <c r="K13" s="7">
        <v>705.69</v>
      </c>
      <c r="L13" s="7">
        <v>637.02</v>
      </c>
      <c r="M13" s="7">
        <v>553.27</v>
      </c>
      <c r="N13" s="7">
        <v>249.08</v>
      </c>
      <c r="O13" s="7">
        <v>249.08</v>
      </c>
      <c r="P13" s="7">
        <v>319.58999999999997</v>
      </c>
      <c r="Q13" s="7">
        <v>319.58999999999997</v>
      </c>
      <c r="R13" s="7">
        <v>146.75</v>
      </c>
      <c r="S13" s="7">
        <v>60.48</v>
      </c>
      <c r="T13" s="7">
        <v>52.2</v>
      </c>
      <c r="U13" s="7">
        <v>51.79</v>
      </c>
      <c r="V13" s="7">
        <v>89.3</v>
      </c>
      <c r="W13" s="14" t="str">
        <f t="shared" si="1"/>
        <v xml:space="preserve"> -  Inwestycje rozliczane metodą praw własności</v>
      </c>
      <c r="X13" s="14" t="str">
        <f t="shared" si="2"/>
        <v xml:space="preserve"> - Investments accounted for under the equity method</v>
      </c>
    </row>
    <row r="14" spans="1:24" s="17" customFormat="1" x14ac:dyDescent="0.25">
      <c r="A14" s="15" t="s">
        <v>14</v>
      </c>
      <c r="B14" s="15" t="s">
        <v>145</v>
      </c>
      <c r="C14" s="16">
        <v>0</v>
      </c>
      <c r="D14" s="16">
        <v>45</v>
      </c>
      <c r="E14" s="16">
        <v>45</v>
      </c>
      <c r="F14" s="16">
        <v>45</v>
      </c>
      <c r="G14" s="16">
        <v>45</v>
      </c>
      <c r="H14" s="16">
        <v>45</v>
      </c>
      <c r="I14" s="16">
        <v>45</v>
      </c>
      <c r="J14" s="16">
        <v>45</v>
      </c>
      <c r="K14" s="16">
        <v>45</v>
      </c>
      <c r="L14" s="16">
        <v>61.5</v>
      </c>
      <c r="M14" s="16">
        <v>99.16</v>
      </c>
      <c r="N14" s="16">
        <v>99.16</v>
      </c>
      <c r="O14" s="16">
        <v>99.16</v>
      </c>
      <c r="P14" s="16">
        <v>60.06</v>
      </c>
      <c r="Q14" s="16">
        <v>60.06</v>
      </c>
      <c r="R14" s="16">
        <v>57.06</v>
      </c>
      <c r="S14" s="16">
        <v>58.06</v>
      </c>
      <c r="T14" s="16">
        <v>65.55</v>
      </c>
      <c r="U14" s="16">
        <v>65.55</v>
      </c>
      <c r="V14" s="16">
        <v>61.5</v>
      </c>
      <c r="W14" s="15" t="str">
        <f t="shared" si="1"/>
        <v>Należności długoterminowe</v>
      </c>
      <c r="X14" s="15" t="str">
        <f t="shared" si="2"/>
        <v>Long-term receivables</v>
      </c>
    </row>
    <row r="15" spans="1:24" x14ac:dyDescent="0.25">
      <c r="A15" s="13" t="s">
        <v>15</v>
      </c>
      <c r="B15" s="13" t="s">
        <v>101</v>
      </c>
      <c r="C15" s="7">
        <v>37.08</v>
      </c>
      <c r="D15" s="7">
        <v>28.2</v>
      </c>
      <c r="E15" s="7">
        <v>4.7699999999999996</v>
      </c>
      <c r="F15" s="7">
        <v>28.19</v>
      </c>
      <c r="G15" s="7">
        <v>35.08</v>
      </c>
      <c r="H15" s="7">
        <v>101.12</v>
      </c>
      <c r="I15" s="7">
        <v>277.52999999999997</v>
      </c>
      <c r="J15" s="7">
        <v>146.66999999999999</v>
      </c>
      <c r="K15" s="7">
        <v>9333.0400000000009</v>
      </c>
      <c r="L15" s="7">
        <v>9538.61</v>
      </c>
      <c r="M15" s="7">
        <v>9143.77</v>
      </c>
      <c r="N15" s="7">
        <v>8595.5300000000007</v>
      </c>
      <c r="O15" s="7">
        <v>8168.79</v>
      </c>
      <c r="P15" s="7">
        <v>9456.4599999999991</v>
      </c>
      <c r="Q15" s="7">
        <v>8855.83</v>
      </c>
      <c r="R15" s="7">
        <v>8585.09</v>
      </c>
      <c r="S15" s="7">
        <v>8061.37</v>
      </c>
      <c r="T15" s="7">
        <v>1815.84</v>
      </c>
      <c r="U15" s="7">
        <v>1754.1</v>
      </c>
      <c r="V15" s="7">
        <v>1746.19</v>
      </c>
      <c r="W15" s="13" t="str">
        <f t="shared" si="1"/>
        <v>Aktywa z tytułu odroczonego podatku dochodowego</v>
      </c>
      <c r="X15" s="13" t="str">
        <f t="shared" si="2"/>
        <v>Defered tax assets</v>
      </c>
    </row>
    <row r="16" spans="1:24" x14ac:dyDescent="0.25">
      <c r="A16" s="41" t="s">
        <v>17</v>
      </c>
      <c r="B16" s="41" t="s">
        <v>183</v>
      </c>
      <c r="C16" s="42">
        <v>2160.63</v>
      </c>
      <c r="D16" s="42">
        <v>1906.16</v>
      </c>
      <c r="E16" s="42">
        <f>SUM(E17:E23)</f>
        <v>1772.1299999999999</v>
      </c>
      <c r="F16" s="42">
        <f t="shared" ref="F16:G16" si="5">SUM(F17:F23)</f>
        <v>3244.9</v>
      </c>
      <c r="G16" s="42">
        <f t="shared" si="5"/>
        <v>3121.62</v>
      </c>
      <c r="H16" s="42">
        <v>4589.619999999999</v>
      </c>
      <c r="I16" s="42">
        <v>5609.88</v>
      </c>
      <c r="J16" s="42">
        <v>5177.75</v>
      </c>
      <c r="K16" s="42">
        <v>25793.390000000003</v>
      </c>
      <c r="L16" s="42">
        <v>13224.74</v>
      </c>
      <c r="M16" s="42">
        <v>9740.85</v>
      </c>
      <c r="N16" s="42">
        <v>9209.4</v>
      </c>
      <c r="O16" s="42">
        <v>6817.1</v>
      </c>
      <c r="P16" s="42">
        <v>8385.3700000000008</v>
      </c>
      <c r="Q16" s="42">
        <v>6383.12</v>
      </c>
      <c r="R16" s="42">
        <v>15024.89</v>
      </c>
      <c r="S16" s="42">
        <v>13385.32</v>
      </c>
      <c r="T16" s="42">
        <f>SUM(T17:T23)</f>
        <v>10733.279999999999</v>
      </c>
      <c r="U16" s="42">
        <f>SUM(U17:U23)</f>
        <v>7942.9</v>
      </c>
      <c r="V16" s="42">
        <f>SUM(V17:V23)</f>
        <v>6296.54</v>
      </c>
      <c r="W16" s="41" t="str">
        <f t="shared" si="1"/>
        <v>AKTYWA OBROTOWE</v>
      </c>
      <c r="X16" s="41" t="str">
        <f t="shared" si="2"/>
        <v>CURRENT ASSETS</v>
      </c>
    </row>
    <row r="17" spans="1:24" x14ac:dyDescent="0.25">
      <c r="A17" s="13" t="s">
        <v>18</v>
      </c>
      <c r="B17" s="13" t="s">
        <v>146</v>
      </c>
      <c r="C17" s="7">
        <v>0</v>
      </c>
      <c r="D17" s="7">
        <v>390</v>
      </c>
      <c r="E17" s="7">
        <v>4.59</v>
      </c>
      <c r="F17" s="7">
        <v>14.49</v>
      </c>
      <c r="G17" s="7">
        <v>7.84</v>
      </c>
      <c r="H17" s="7">
        <v>16.3</v>
      </c>
      <c r="I17" s="7">
        <v>132.69999999999999</v>
      </c>
      <c r="J17" s="7">
        <v>17.8</v>
      </c>
      <c r="K17" s="7">
        <v>16.149999999999999</v>
      </c>
      <c r="L17" s="7">
        <v>33.340000000000003</v>
      </c>
      <c r="M17" s="7">
        <v>33.340000000000003</v>
      </c>
      <c r="N17" s="7">
        <v>25.43</v>
      </c>
      <c r="O17" s="7">
        <v>19.649999999999999</v>
      </c>
      <c r="P17" s="7">
        <v>0</v>
      </c>
      <c r="Q17" s="7">
        <v>8.5</v>
      </c>
      <c r="R17" s="7">
        <v>0</v>
      </c>
      <c r="S17" s="7">
        <v>79.180000000000007</v>
      </c>
      <c r="T17" s="7">
        <v>0</v>
      </c>
      <c r="U17" s="7">
        <v>0</v>
      </c>
      <c r="V17" s="7">
        <v>0</v>
      </c>
      <c r="W17" s="13" t="str">
        <f t="shared" si="1"/>
        <v>Zapasy</v>
      </c>
      <c r="X17" s="13" t="str">
        <f t="shared" si="2"/>
        <v>Inventory</v>
      </c>
    </row>
    <row r="18" spans="1:24" x14ac:dyDescent="0.25">
      <c r="A18" s="13" t="s">
        <v>19</v>
      </c>
      <c r="B18" s="13" t="s">
        <v>102</v>
      </c>
      <c r="C18" s="7">
        <v>1727.8</v>
      </c>
      <c r="D18" s="7">
        <v>1008.53</v>
      </c>
      <c r="E18" s="7">
        <v>1463.84</v>
      </c>
      <c r="F18" s="7">
        <v>1848.56</v>
      </c>
      <c r="G18" s="7">
        <v>1451.5</v>
      </c>
      <c r="H18" s="7">
        <v>2004.04</v>
      </c>
      <c r="I18" s="7">
        <v>1622.13</v>
      </c>
      <c r="J18" s="7">
        <v>1347.97</v>
      </c>
      <c r="K18" s="7">
        <v>990.62</v>
      </c>
      <c r="L18" s="7">
        <v>1647.52</v>
      </c>
      <c r="M18" s="7">
        <v>1102.56</v>
      </c>
      <c r="N18" s="7">
        <v>755.58</v>
      </c>
      <c r="O18" s="7">
        <v>766.27</v>
      </c>
      <c r="P18" s="7">
        <v>277.73</v>
      </c>
      <c r="Q18" s="7">
        <v>1081.22</v>
      </c>
      <c r="R18" s="7">
        <v>913.92</v>
      </c>
      <c r="S18" s="7">
        <v>832.13</v>
      </c>
      <c r="T18" s="7">
        <v>755.03</v>
      </c>
      <c r="U18" s="7">
        <v>477.92</v>
      </c>
      <c r="V18" s="7">
        <v>936.89</v>
      </c>
      <c r="W18" s="13" t="str">
        <f t="shared" si="1"/>
        <v>Należności z tytułu dostaw i usług</v>
      </c>
      <c r="X18" s="13" t="str">
        <f t="shared" si="2"/>
        <v>Trade receivables</v>
      </c>
    </row>
    <row r="19" spans="1:24" x14ac:dyDescent="0.25">
      <c r="A19" s="13" t="s">
        <v>20</v>
      </c>
      <c r="B19" s="13" t="s">
        <v>147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146.52000000000001</v>
      </c>
      <c r="N19" s="7">
        <v>322.27999999999997</v>
      </c>
      <c r="O19" s="7">
        <v>467.41</v>
      </c>
      <c r="P19" s="7">
        <v>675.33</v>
      </c>
      <c r="Q19" s="7">
        <v>737.56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13" t="str">
        <f t="shared" si="1"/>
        <v>Należności z tytułu bieżącego podatku dochodowego</v>
      </c>
      <c r="X19" s="13" t="str">
        <f t="shared" si="2"/>
        <v>Receivables from tax</v>
      </c>
    </row>
    <row r="20" spans="1:24" x14ac:dyDescent="0.25">
      <c r="A20" s="13" t="s">
        <v>21</v>
      </c>
      <c r="B20" s="13" t="s">
        <v>103</v>
      </c>
      <c r="C20" s="7">
        <v>239.4</v>
      </c>
      <c r="D20" s="7">
        <v>40.229999999999997</v>
      </c>
      <c r="E20" s="7">
        <v>75.45</v>
      </c>
      <c r="F20" s="7">
        <v>136.22999999999999</v>
      </c>
      <c r="G20" s="7">
        <v>413.1</v>
      </c>
      <c r="H20" s="7">
        <v>485.09</v>
      </c>
      <c r="I20" s="7">
        <v>517.76</v>
      </c>
      <c r="J20" s="7">
        <v>382.43</v>
      </c>
      <c r="K20" s="7">
        <v>12630.59</v>
      </c>
      <c r="L20" s="7">
        <v>1064.45</v>
      </c>
      <c r="M20" s="7">
        <v>805.89</v>
      </c>
      <c r="N20" s="7">
        <v>2525.67</v>
      </c>
      <c r="O20" s="7">
        <v>1041.18</v>
      </c>
      <c r="P20" s="7">
        <v>1013.5</v>
      </c>
      <c r="Q20" s="7">
        <v>684.21</v>
      </c>
      <c r="R20" s="7">
        <v>735.28</v>
      </c>
      <c r="S20" s="7">
        <v>692.89</v>
      </c>
      <c r="T20" s="7">
        <v>1175.7</v>
      </c>
      <c r="U20" s="7">
        <v>951.38</v>
      </c>
      <c r="V20" s="7">
        <v>903.33</v>
      </c>
      <c r="W20" s="13" t="str">
        <f t="shared" si="1"/>
        <v>Pozostałe należności</v>
      </c>
      <c r="X20" s="13" t="str">
        <f t="shared" si="2"/>
        <v>Other receivables</v>
      </c>
    </row>
    <row r="21" spans="1:24" x14ac:dyDescent="0.25">
      <c r="A21" s="13" t="s">
        <v>22</v>
      </c>
      <c r="B21" s="13" t="s">
        <v>120</v>
      </c>
      <c r="C21" s="7">
        <v>0</v>
      </c>
      <c r="D21" s="7">
        <v>0</v>
      </c>
      <c r="E21" s="7">
        <v>0</v>
      </c>
      <c r="F21" s="7">
        <v>0</v>
      </c>
      <c r="G21" s="7">
        <v>234.72</v>
      </c>
      <c r="H21" s="7">
        <v>115.97</v>
      </c>
      <c r="I21" s="7">
        <v>118.54</v>
      </c>
      <c r="J21" s="7">
        <v>121.15</v>
      </c>
      <c r="K21" s="7">
        <v>123.78</v>
      </c>
      <c r="L21" s="7">
        <v>126.41</v>
      </c>
      <c r="M21" s="7">
        <v>129.01</v>
      </c>
      <c r="N21" s="7">
        <v>131.61000000000001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13" t="str">
        <f t="shared" si="1"/>
        <v>Udzielone pożyczki</v>
      </c>
      <c r="X21" s="13" t="str">
        <f t="shared" si="2"/>
        <v>Loans</v>
      </c>
    </row>
    <row r="22" spans="1:24" x14ac:dyDescent="0.25">
      <c r="A22" s="13" t="s">
        <v>23</v>
      </c>
      <c r="B22" s="13" t="s">
        <v>104</v>
      </c>
      <c r="C22" s="7">
        <v>188.57</v>
      </c>
      <c r="D22" s="7">
        <v>370.72</v>
      </c>
      <c r="E22" s="7">
        <v>48.85</v>
      </c>
      <c r="F22" s="7">
        <v>979.16</v>
      </c>
      <c r="G22" s="7">
        <v>746.7</v>
      </c>
      <c r="H22" s="7">
        <v>1556.07</v>
      </c>
      <c r="I22" s="7">
        <v>2981.64</v>
      </c>
      <c r="J22" s="7">
        <v>3086.82</v>
      </c>
      <c r="K22" s="7">
        <v>11883.87</v>
      </c>
      <c r="L22" s="7">
        <v>10191.84</v>
      </c>
      <c r="M22" s="7">
        <v>7329.72</v>
      </c>
      <c r="N22" s="7">
        <v>4626.32</v>
      </c>
      <c r="O22" s="7">
        <v>3855.58</v>
      </c>
      <c r="P22" s="7">
        <v>5584.64</v>
      </c>
      <c r="Q22" s="7">
        <v>3183.21</v>
      </c>
      <c r="R22" s="7">
        <v>12715.28</v>
      </c>
      <c r="S22" s="7">
        <v>11095.26</v>
      </c>
      <c r="T22" s="7">
        <v>8200.5</v>
      </c>
      <c r="U22" s="7">
        <v>5979.11</v>
      </c>
      <c r="V22" s="7">
        <v>3621.18</v>
      </c>
      <c r="W22" s="13" t="str">
        <f t="shared" si="1"/>
        <v>Środki pieniężne i ich ekwiwalenty</v>
      </c>
      <c r="X22" s="13" t="str">
        <f t="shared" si="2"/>
        <v>Cash and cash equivalents</v>
      </c>
    </row>
    <row r="23" spans="1:24" s="17" customFormat="1" ht="15.75" customHeight="1" x14ac:dyDescent="0.25">
      <c r="A23" s="15" t="s">
        <v>16</v>
      </c>
      <c r="B23" s="15" t="s">
        <v>176</v>
      </c>
      <c r="C23" s="16">
        <v>4.8600000000000003</v>
      </c>
      <c r="D23" s="16">
        <v>96.68</v>
      </c>
      <c r="E23" s="16">
        <v>179.4</v>
      </c>
      <c r="F23" s="16">
        <v>266.45999999999998</v>
      </c>
      <c r="G23" s="16">
        <v>267.76</v>
      </c>
      <c r="H23" s="16">
        <v>412.15</v>
      </c>
      <c r="I23" s="16">
        <v>237.11</v>
      </c>
      <c r="J23" s="16">
        <v>221.58</v>
      </c>
      <c r="K23" s="16">
        <v>148.38</v>
      </c>
      <c r="L23" s="16">
        <v>161.18</v>
      </c>
      <c r="M23" s="16">
        <v>193.81</v>
      </c>
      <c r="N23" s="16">
        <v>822.51</v>
      </c>
      <c r="O23" s="16">
        <v>667.01</v>
      </c>
      <c r="P23" s="16">
        <v>834.17</v>
      </c>
      <c r="Q23" s="16">
        <v>688.42</v>
      </c>
      <c r="R23" s="16">
        <v>660.41</v>
      </c>
      <c r="S23" s="16">
        <v>685.86</v>
      </c>
      <c r="T23" s="16">
        <v>602.04999999999995</v>
      </c>
      <c r="U23" s="16">
        <v>534.49</v>
      </c>
      <c r="V23" s="16">
        <v>835.14</v>
      </c>
      <c r="W23" s="15" t="str">
        <f t="shared" si="1"/>
        <v>Rozliczenia międzyokresowe</v>
      </c>
      <c r="X23" s="15" t="str">
        <f t="shared" si="2"/>
        <v>Deferred expenses</v>
      </c>
    </row>
    <row r="24" spans="1:24" s="11" customFormat="1" x14ac:dyDescent="0.25">
      <c r="A24" s="41" t="s">
        <v>24</v>
      </c>
      <c r="B24" s="41" t="s">
        <v>137</v>
      </c>
      <c r="C24" s="42">
        <v>6537.61</v>
      </c>
      <c r="D24" s="42">
        <v>7684.95</v>
      </c>
      <c r="E24" s="42">
        <f t="shared" ref="E24:F24" si="6">+E16+E6</f>
        <v>8699.6200000000008</v>
      </c>
      <c r="F24" s="42">
        <f t="shared" si="6"/>
        <v>11028.51</v>
      </c>
      <c r="G24" s="42">
        <f>+G16+G6</f>
        <v>11755.260000000002</v>
      </c>
      <c r="H24" s="42">
        <v>14036.699999999999</v>
      </c>
      <c r="I24" s="42">
        <v>16014.190000000002</v>
      </c>
      <c r="J24" s="42">
        <v>17694.37</v>
      </c>
      <c r="K24" s="42">
        <v>48865.340000000004</v>
      </c>
      <c r="L24" s="42">
        <v>39571.660000000003</v>
      </c>
      <c r="M24" s="42">
        <v>37697.32</v>
      </c>
      <c r="N24" s="42">
        <v>38195.320000000007</v>
      </c>
      <c r="O24" s="42">
        <v>36469.590000000004</v>
      </c>
      <c r="P24" s="42">
        <v>41436.76</v>
      </c>
      <c r="Q24" s="42">
        <v>40012.910000000003</v>
      </c>
      <c r="R24" s="42">
        <v>49517.229999999996</v>
      </c>
      <c r="S24" s="42">
        <f>+S16+S6</f>
        <v>48043.460000000006</v>
      </c>
      <c r="T24" s="42">
        <f>+T16+T6</f>
        <v>40052.19999999999</v>
      </c>
      <c r="U24" s="42">
        <f>+U16+U6</f>
        <v>38482.000000000007</v>
      </c>
      <c r="V24" s="42">
        <f>+V16+V6</f>
        <v>37532.580000000009</v>
      </c>
      <c r="W24" s="41" t="str">
        <f t="shared" si="1"/>
        <v>AKTYWA RAZEM:</v>
      </c>
      <c r="X24" s="41" t="str">
        <f t="shared" si="2"/>
        <v>TOTAL ASSETS:</v>
      </c>
    </row>
    <row r="25" spans="1:24" x14ac:dyDescent="0.25">
      <c r="A25" s="37" t="s">
        <v>26</v>
      </c>
      <c r="B25" s="37" t="s">
        <v>107</v>
      </c>
      <c r="C25" s="39"/>
      <c r="D25" s="39"/>
      <c r="E25" s="39"/>
      <c r="F25" s="39"/>
      <c r="G25" s="39"/>
      <c r="H25" s="39"/>
      <c r="I25" s="39"/>
      <c r="J25" s="39"/>
      <c r="K25" s="39" t="s">
        <v>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7" t="str">
        <f t="shared" si="1"/>
        <v>PASYWA</v>
      </c>
      <c r="X25" s="37" t="str">
        <f t="shared" si="2"/>
        <v>LIABILITIES</v>
      </c>
    </row>
    <row r="26" spans="1:24" x14ac:dyDescent="0.25">
      <c r="A26" s="41" t="s">
        <v>27</v>
      </c>
      <c r="B26" s="41" t="s">
        <v>148</v>
      </c>
      <c r="C26" s="43">
        <v>5731.48</v>
      </c>
      <c r="D26" s="43">
        <v>2813.7400000000002</v>
      </c>
      <c r="E26" s="43">
        <f>SUM(E27:E33)</f>
        <v>3383.4199999999996</v>
      </c>
      <c r="F26" s="43">
        <f t="shared" ref="F26:G26" si="7">SUM(F27:F33)</f>
        <v>3593.54</v>
      </c>
      <c r="G26" s="43">
        <f t="shared" si="7"/>
        <v>4467.8099999999995</v>
      </c>
      <c r="H26" s="43">
        <v>3587.7100000000005</v>
      </c>
      <c r="I26" s="43">
        <v>4365.5199999999995</v>
      </c>
      <c r="J26" s="43">
        <v>4112.18</v>
      </c>
      <c r="K26" s="43">
        <v>22094.71</v>
      </c>
      <c r="L26" s="43">
        <v>20817.13</v>
      </c>
      <c r="M26" s="43">
        <v>20943.02</v>
      </c>
      <c r="N26" s="43">
        <v>23295.610000000004</v>
      </c>
      <c r="O26" s="43">
        <v>22425.58</v>
      </c>
      <c r="P26" s="43">
        <v>24586.639999999999</v>
      </c>
      <c r="Q26" s="43">
        <v>23051.919999999998</v>
      </c>
      <c r="R26" s="43">
        <v>24498.390000000003</v>
      </c>
      <c r="S26" s="43">
        <f>SUM(S27:S33)</f>
        <v>23980.39</v>
      </c>
      <c r="T26" s="43">
        <f>SUM(T27:T33)</f>
        <v>19735.79</v>
      </c>
      <c r="U26" s="43">
        <f>SUM(U27:U33)</f>
        <v>18407.900000000001</v>
      </c>
      <c r="V26" s="43">
        <f>SUM(V27:V33)</f>
        <v>17618.21</v>
      </c>
      <c r="W26" s="41" t="str">
        <f t="shared" si="1"/>
        <v>KAPITAŁ (FUNDUSZ) WŁASNY</v>
      </c>
      <c r="X26" s="41" t="str">
        <f t="shared" si="2"/>
        <v>EQUITY</v>
      </c>
    </row>
    <row r="27" spans="1:24" x14ac:dyDescent="0.25">
      <c r="A27" s="13" t="s">
        <v>28</v>
      </c>
      <c r="B27" s="13" t="s">
        <v>108</v>
      </c>
      <c r="C27" s="7">
        <v>2530</v>
      </c>
      <c r="D27" s="7">
        <v>2530</v>
      </c>
      <c r="E27" s="7">
        <v>2530</v>
      </c>
      <c r="F27" s="7">
        <v>2530</v>
      </c>
      <c r="G27" s="7">
        <v>2530</v>
      </c>
      <c r="H27" s="7">
        <v>2530</v>
      </c>
      <c r="I27" s="7">
        <v>2530</v>
      </c>
      <c r="J27" s="7">
        <v>2559.65</v>
      </c>
      <c r="K27" s="7">
        <v>2794.55</v>
      </c>
      <c r="L27" s="7">
        <v>2794.55</v>
      </c>
      <c r="M27" s="7">
        <v>2794.55</v>
      </c>
      <c r="N27" s="7">
        <v>2794.55</v>
      </c>
      <c r="O27" s="7">
        <v>2794.55</v>
      </c>
      <c r="P27" s="7">
        <v>2794.55</v>
      </c>
      <c r="Q27" s="7">
        <v>2826.87</v>
      </c>
      <c r="R27" s="7">
        <v>2826.87</v>
      </c>
      <c r="S27" s="7">
        <v>2826.87</v>
      </c>
      <c r="T27" s="7">
        <v>2826.87</v>
      </c>
      <c r="U27" s="7">
        <v>2826.87</v>
      </c>
      <c r="V27" s="7">
        <v>2826.87</v>
      </c>
      <c r="W27" s="13" t="str">
        <f t="shared" si="1"/>
        <v>Kapitał podstawowy</v>
      </c>
      <c r="X27" s="13" t="str">
        <f t="shared" si="2"/>
        <v>Share capital</v>
      </c>
    </row>
    <row r="28" spans="1:24" s="17" customFormat="1" x14ac:dyDescent="0.25">
      <c r="A28" s="15" t="s">
        <v>29</v>
      </c>
      <c r="B28" s="15" t="s">
        <v>110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-2</v>
      </c>
      <c r="L28" s="16">
        <v>-4.8499999999999996</v>
      </c>
      <c r="M28" s="16">
        <v>-6.16</v>
      </c>
      <c r="N28" s="16">
        <v>-6.17</v>
      </c>
      <c r="O28" s="16">
        <v>-6.17</v>
      </c>
      <c r="P28" s="16">
        <v>-6.94</v>
      </c>
      <c r="Q28" s="16">
        <v>-0.04</v>
      </c>
      <c r="R28" s="16">
        <v>-6.8</v>
      </c>
      <c r="S28" s="16">
        <v>-8.24</v>
      </c>
      <c r="T28" s="16">
        <v>-5.64</v>
      </c>
      <c r="U28" s="16">
        <v>-6.14</v>
      </c>
      <c r="V28" s="16">
        <v>-8.32</v>
      </c>
      <c r="W28" s="15" t="str">
        <f t="shared" si="1"/>
        <v>Akcje własne</v>
      </c>
      <c r="X28" s="15" t="str">
        <f t="shared" si="2"/>
        <v xml:space="preserve">Own shares </v>
      </c>
    </row>
    <row r="29" spans="1:24" x14ac:dyDescent="0.25">
      <c r="A29" s="13" t="s">
        <v>30</v>
      </c>
      <c r="B29" s="13" t="s">
        <v>109</v>
      </c>
      <c r="C29" s="7">
        <v>2083.21</v>
      </c>
      <c r="D29" s="7">
        <v>2083.21</v>
      </c>
      <c r="E29" s="7">
        <v>2083.21</v>
      </c>
      <c r="F29" s="7">
        <v>2083.21</v>
      </c>
      <c r="G29" s="7">
        <v>2083.21</v>
      </c>
      <c r="H29" s="7">
        <v>2083.21</v>
      </c>
      <c r="I29" s="7">
        <v>2083.21</v>
      </c>
      <c r="J29" s="7">
        <v>2083.21</v>
      </c>
      <c r="K29" s="7">
        <v>11049.89</v>
      </c>
      <c r="L29" s="7">
        <v>11049.89</v>
      </c>
      <c r="M29" s="7">
        <v>11049.89</v>
      </c>
      <c r="N29" s="7">
        <v>11049.89</v>
      </c>
      <c r="O29" s="7">
        <v>11049.89</v>
      </c>
      <c r="P29" s="7">
        <v>11049.89</v>
      </c>
      <c r="Q29" s="7">
        <v>11049.89</v>
      </c>
      <c r="R29" s="7">
        <v>11049.89</v>
      </c>
      <c r="S29" s="7">
        <v>11049.89</v>
      </c>
      <c r="T29" s="7">
        <v>11049.89</v>
      </c>
      <c r="U29" s="7">
        <v>11049.89</v>
      </c>
      <c r="V29" s="7">
        <v>11049.89</v>
      </c>
      <c r="W29" s="13" t="str">
        <f t="shared" si="1"/>
        <v>Kapitał zapasowy z emisji akcji</v>
      </c>
      <c r="X29" s="13" t="str">
        <f t="shared" si="2"/>
        <v>Supplementary capital, incl. sales of shares above nominal price</v>
      </c>
    </row>
    <row r="30" spans="1:24" x14ac:dyDescent="0.25">
      <c r="A30" s="13" t="s">
        <v>2</v>
      </c>
      <c r="B30" s="13" t="s">
        <v>111</v>
      </c>
      <c r="C30" s="7">
        <v>0</v>
      </c>
      <c r="D30" s="7">
        <v>438.33</v>
      </c>
      <c r="E30" s="7">
        <v>438.33</v>
      </c>
      <c r="F30" s="7">
        <v>438.33</v>
      </c>
      <c r="G30" s="7">
        <v>438.33</v>
      </c>
      <c r="H30" s="7">
        <v>1162.04</v>
      </c>
      <c r="I30" s="7">
        <v>1162.04</v>
      </c>
      <c r="J30" s="7">
        <v>1162.04</v>
      </c>
      <c r="K30" s="7">
        <v>3683.4</v>
      </c>
      <c r="L30" s="7">
        <v>3683.4</v>
      </c>
      <c r="M30" s="7">
        <v>3683.4</v>
      </c>
      <c r="N30" s="7">
        <v>3683.4</v>
      </c>
      <c r="O30" s="7">
        <v>3683.4</v>
      </c>
      <c r="P30" s="7">
        <v>3683.4</v>
      </c>
      <c r="Q30" s="7">
        <v>3683.4</v>
      </c>
      <c r="R30" s="7">
        <v>9808.01</v>
      </c>
      <c r="S30" s="7">
        <v>9808.01</v>
      </c>
      <c r="T30" s="7">
        <v>12933.23</v>
      </c>
      <c r="U30" s="7">
        <v>12933.23</v>
      </c>
      <c r="V30" s="7">
        <v>6096.16</v>
      </c>
      <c r="W30" s="13" t="str">
        <f t="shared" si="1"/>
        <v>Kapitał zapasowy</v>
      </c>
      <c r="X30" s="13" t="str">
        <f t="shared" si="2"/>
        <v>Other reserve capital</v>
      </c>
    </row>
    <row r="31" spans="1:24" x14ac:dyDescent="0.25">
      <c r="A31" s="13" t="s">
        <v>31</v>
      </c>
      <c r="B31" s="13" t="s">
        <v>149</v>
      </c>
      <c r="C31" s="7">
        <v>0</v>
      </c>
      <c r="D31" s="7">
        <v>0</v>
      </c>
      <c r="E31" s="7">
        <v>0</v>
      </c>
      <c r="F31" s="7">
        <v>0</v>
      </c>
      <c r="G31" s="7">
        <v>40.29</v>
      </c>
      <c r="H31" s="7">
        <v>103.35</v>
      </c>
      <c r="I31" s="7">
        <v>165.36</v>
      </c>
      <c r="J31" s="7">
        <v>227.37</v>
      </c>
      <c r="K31" s="7">
        <v>538.98</v>
      </c>
      <c r="L31" s="7">
        <v>518.91</v>
      </c>
      <c r="M31" s="7">
        <v>518.91</v>
      </c>
      <c r="N31" s="7">
        <v>977.97</v>
      </c>
      <c r="O31" s="7">
        <v>977.97</v>
      </c>
      <c r="P31" s="7">
        <v>1294.55</v>
      </c>
      <c r="Q31" s="7">
        <v>1665.17</v>
      </c>
      <c r="R31" s="7">
        <v>2035.8</v>
      </c>
      <c r="S31" s="7">
        <v>2365.09</v>
      </c>
      <c r="T31" s="7">
        <v>2477.08</v>
      </c>
      <c r="U31" s="7">
        <v>2785.7</v>
      </c>
      <c r="V31" s="7">
        <v>3094.31</v>
      </c>
      <c r="W31" s="13" t="str">
        <f t="shared" si="1"/>
        <v>Kapitał z wyceny programu motywacyjnego</v>
      </c>
      <c r="X31" s="13" t="str">
        <f t="shared" si="2"/>
        <v>Revaluation reserve incentive program</v>
      </c>
    </row>
    <row r="32" spans="1:24" x14ac:dyDescent="0.25">
      <c r="A32" s="13" t="s">
        <v>32</v>
      </c>
      <c r="B32" s="13" t="s">
        <v>112</v>
      </c>
      <c r="C32" s="7">
        <v>137.29</v>
      </c>
      <c r="D32" s="7">
        <v>555.01</v>
      </c>
      <c r="E32" s="7">
        <v>-2237.8000000000002</v>
      </c>
      <c r="F32" s="7">
        <v>-2237.8000000000002</v>
      </c>
      <c r="G32" s="7">
        <v>-2237.8000000000002</v>
      </c>
      <c r="H32" s="7">
        <v>-2961.5</v>
      </c>
      <c r="I32" s="7">
        <v>-2290.89</v>
      </c>
      <c r="J32" s="7">
        <v>-2290.89</v>
      </c>
      <c r="K32" s="7">
        <v>-4812.25</v>
      </c>
      <c r="L32" s="7">
        <v>-4812.25</v>
      </c>
      <c r="M32" s="7">
        <v>2775.23</v>
      </c>
      <c r="N32" s="7">
        <v>2775.23</v>
      </c>
      <c r="O32" s="7">
        <v>2775.23</v>
      </c>
      <c r="P32" s="7">
        <v>2775.23</v>
      </c>
      <c r="Q32" s="7">
        <v>5771.19</v>
      </c>
      <c r="R32" s="7">
        <v>-353.42</v>
      </c>
      <c r="S32" s="7">
        <v>-353.42</v>
      </c>
      <c r="T32" s="7">
        <v>-3001.28</v>
      </c>
      <c r="U32" s="7">
        <v>-9545.64</v>
      </c>
      <c r="V32" s="7">
        <v>-2708.57</v>
      </c>
      <c r="W32" s="13" t="str">
        <f t="shared" si="1"/>
        <v>Niepodzielony wynik z lat ubiegłych</v>
      </c>
      <c r="X32" s="13" t="str">
        <f t="shared" si="2"/>
        <v>Retained earnings</v>
      </c>
    </row>
    <row r="33" spans="1:24" x14ac:dyDescent="0.25">
      <c r="A33" s="13" t="s">
        <v>181</v>
      </c>
      <c r="B33" s="13" t="s">
        <v>182</v>
      </c>
      <c r="C33" s="7">
        <v>980.98</v>
      </c>
      <c r="D33" s="7">
        <v>-2792.81</v>
      </c>
      <c r="E33" s="7">
        <v>569.67999999999995</v>
      </c>
      <c r="F33" s="7">
        <v>779.8</v>
      </c>
      <c r="G33" s="7">
        <v>1613.78</v>
      </c>
      <c r="H33" s="7">
        <v>670.61</v>
      </c>
      <c r="I33" s="7">
        <v>715.8</v>
      </c>
      <c r="J33" s="7">
        <v>370.8</v>
      </c>
      <c r="K33" s="7">
        <v>8842.14</v>
      </c>
      <c r="L33" s="7">
        <v>7587.48</v>
      </c>
      <c r="M33" s="7">
        <v>127.2</v>
      </c>
      <c r="N33" s="7">
        <v>2020.74</v>
      </c>
      <c r="O33" s="7">
        <v>1150.71</v>
      </c>
      <c r="P33" s="7">
        <v>2995.96</v>
      </c>
      <c r="Q33" s="7">
        <v>-1944.56</v>
      </c>
      <c r="R33" s="7">
        <v>-861.96</v>
      </c>
      <c r="S33" s="7">
        <v>-1707.81</v>
      </c>
      <c r="T33" s="7">
        <v>-6544.36</v>
      </c>
      <c r="U33" s="7">
        <v>-1636.01</v>
      </c>
      <c r="V33" s="7">
        <v>-2732.13</v>
      </c>
      <c r="W33" s="13" t="str">
        <f t="shared" si="1"/>
        <v>Zysk (-strata) netto roku obrotowego</v>
      </c>
      <c r="X33" s="13" t="str">
        <f t="shared" si="2"/>
        <v>Net profit (-loss) for the reporting period</v>
      </c>
    </row>
    <row r="34" spans="1:24" x14ac:dyDescent="0.25">
      <c r="A34" s="41" t="s">
        <v>33</v>
      </c>
      <c r="B34" s="41" t="s">
        <v>180</v>
      </c>
      <c r="C34" s="43">
        <v>183.02</v>
      </c>
      <c r="D34" s="43">
        <v>318.83000000000004</v>
      </c>
      <c r="E34" s="43">
        <f t="shared" ref="E34:F34" si="8">SUM(E35:E40)</f>
        <v>812.65</v>
      </c>
      <c r="F34" s="43">
        <f t="shared" si="8"/>
        <v>635.61</v>
      </c>
      <c r="G34" s="43">
        <f>SUM(G35:G40)</f>
        <v>817.93000000000006</v>
      </c>
      <c r="H34" s="43">
        <v>2332.2200000000003</v>
      </c>
      <c r="I34" s="43">
        <v>2901.1099999999997</v>
      </c>
      <c r="J34" s="43">
        <v>4479.49</v>
      </c>
      <c r="K34" s="43">
        <v>5651.99</v>
      </c>
      <c r="L34" s="43">
        <v>5638.2699999999995</v>
      </c>
      <c r="M34" s="43">
        <v>5214.34</v>
      </c>
      <c r="N34" s="43">
        <v>5144.34</v>
      </c>
      <c r="O34" s="43">
        <v>4829.53</v>
      </c>
      <c r="P34" s="43">
        <v>6396.84</v>
      </c>
      <c r="Q34" s="43">
        <v>6049.08</v>
      </c>
      <c r="R34" s="43">
        <v>15878.53</v>
      </c>
      <c r="S34" s="43">
        <f>SUM(S35:S40)</f>
        <v>15232.880000000001</v>
      </c>
      <c r="T34" s="43">
        <f>SUM(T35:T40)</f>
        <v>14351.019999999999</v>
      </c>
      <c r="U34" s="43">
        <f>SUM(U35:U40)</f>
        <v>14546.66</v>
      </c>
      <c r="V34" s="43">
        <f>SUM(V35:V40)</f>
        <v>14341.04</v>
      </c>
      <c r="W34" s="41" t="str">
        <f t="shared" si="1"/>
        <v>ZOBOWIĄZANIA DŁUGOTERMINOWE</v>
      </c>
      <c r="X34" s="41" t="str">
        <f t="shared" si="2"/>
        <v>LONG-TERM LIABILITIES</v>
      </c>
    </row>
    <row r="35" spans="1:24" x14ac:dyDescent="0.25">
      <c r="A35" s="13" t="s">
        <v>34</v>
      </c>
      <c r="B35" s="13" t="s">
        <v>150</v>
      </c>
      <c r="C35" s="7">
        <v>171.52</v>
      </c>
      <c r="D35" s="7">
        <v>204.58</v>
      </c>
      <c r="E35" s="7">
        <v>258</v>
      </c>
      <c r="F35" s="7">
        <v>258</v>
      </c>
      <c r="G35" s="7">
        <v>242.47</v>
      </c>
      <c r="H35" s="7">
        <v>263.22000000000003</v>
      </c>
      <c r="I35" s="7">
        <v>310.70999999999998</v>
      </c>
      <c r="J35" s="7">
        <v>226.57</v>
      </c>
      <c r="K35" s="7">
        <v>745.86</v>
      </c>
      <c r="L35" s="7">
        <v>104.68</v>
      </c>
      <c r="M35" s="7">
        <v>104.68</v>
      </c>
      <c r="N35" s="7">
        <v>115.97</v>
      </c>
      <c r="O35" s="7">
        <v>102.51</v>
      </c>
      <c r="P35" s="7">
        <v>38.81</v>
      </c>
      <c r="Q35" s="7">
        <v>38.81</v>
      </c>
      <c r="R35" s="7">
        <v>15.29</v>
      </c>
      <c r="S35" s="7">
        <v>15.36</v>
      </c>
      <c r="T35" s="7">
        <v>0.5</v>
      </c>
      <c r="U35" s="7">
        <v>7.0000000000000007E-2</v>
      </c>
      <c r="V35" s="7">
        <v>0.14000000000000001</v>
      </c>
      <c r="W35" s="13" t="str">
        <f t="shared" si="1"/>
        <v>Rezerwa z tytułu odroczonego podatku dochodowego</v>
      </c>
      <c r="X35" s="13" t="str">
        <f t="shared" si="2"/>
        <v>Provision for deferred income tax</v>
      </c>
    </row>
    <row r="36" spans="1:24" x14ac:dyDescent="0.25">
      <c r="A36" s="13" t="s">
        <v>36</v>
      </c>
      <c r="B36" s="13" t="s">
        <v>116</v>
      </c>
      <c r="C36" s="7">
        <v>11.5</v>
      </c>
      <c r="D36" s="7">
        <v>12.5</v>
      </c>
      <c r="E36" s="7">
        <v>337.64</v>
      </c>
      <c r="F36" s="7">
        <v>160.6</v>
      </c>
      <c r="G36" s="7">
        <v>336.01</v>
      </c>
      <c r="H36" s="7">
        <v>160.6</v>
      </c>
      <c r="I36" s="7">
        <v>160.6</v>
      </c>
      <c r="J36" s="7">
        <v>160.6</v>
      </c>
      <c r="K36" s="7">
        <v>160.6</v>
      </c>
      <c r="L36" s="7">
        <v>160.6</v>
      </c>
      <c r="M36" s="7">
        <v>237.18</v>
      </c>
      <c r="N36" s="7">
        <v>237.18</v>
      </c>
      <c r="O36" s="7">
        <v>237.18</v>
      </c>
      <c r="P36" s="7">
        <v>220.26</v>
      </c>
      <c r="Q36" s="7">
        <v>220.26</v>
      </c>
      <c r="R36" s="7">
        <v>277.13</v>
      </c>
      <c r="S36" s="7">
        <v>277.13</v>
      </c>
      <c r="T36" s="7">
        <v>262.17</v>
      </c>
      <c r="U36" s="7">
        <v>262.17</v>
      </c>
      <c r="V36" s="56">
        <v>325.18</v>
      </c>
      <c r="W36" s="13" t="str">
        <f t="shared" si="1"/>
        <v>Pozostałe rezerwy</v>
      </c>
      <c r="X36" s="13" t="str">
        <f t="shared" si="2"/>
        <v>Other provision</v>
      </c>
    </row>
    <row r="37" spans="1:24" x14ac:dyDescent="0.25">
      <c r="A37" s="13" t="s">
        <v>37</v>
      </c>
      <c r="B37" s="13" t="s">
        <v>113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500</v>
      </c>
      <c r="I37" s="7">
        <v>500</v>
      </c>
      <c r="J37" s="7">
        <v>1150</v>
      </c>
      <c r="K37" s="7">
        <v>1748.08</v>
      </c>
      <c r="L37" s="7">
        <v>2189.7399999999998</v>
      </c>
      <c r="M37" s="7">
        <v>1881.41</v>
      </c>
      <c r="N37" s="7">
        <v>1750</v>
      </c>
      <c r="O37" s="7">
        <v>1600</v>
      </c>
      <c r="P37" s="7">
        <v>3835.2</v>
      </c>
      <c r="Q37" s="7">
        <v>3200.25</v>
      </c>
      <c r="R37" s="7">
        <v>2565.3000000000002</v>
      </c>
      <c r="S37" s="7">
        <v>1680.35</v>
      </c>
      <c r="T37" s="7">
        <v>1070.4000000000001</v>
      </c>
      <c r="U37" s="7">
        <v>716.19</v>
      </c>
      <c r="V37" s="56">
        <v>389.84</v>
      </c>
      <c r="W37" s="13" t="str">
        <f t="shared" si="1"/>
        <v>Kredyty i pożyczki</v>
      </c>
      <c r="X37" s="13" t="str">
        <f t="shared" si="2"/>
        <v>Credits and loans</v>
      </c>
    </row>
    <row r="38" spans="1:24" s="11" customFormat="1" x14ac:dyDescent="0.25">
      <c r="A38" s="13" t="s">
        <v>185</v>
      </c>
      <c r="B38" s="13" t="s">
        <v>186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10100.66</v>
      </c>
      <c r="S38" s="7">
        <v>10137.200000000001</v>
      </c>
      <c r="T38" s="7">
        <v>10148.73</v>
      </c>
      <c r="U38" s="7">
        <v>10184.219999999999</v>
      </c>
      <c r="V38" s="7">
        <v>10219.700000000001</v>
      </c>
      <c r="W38" s="13" t="str">
        <f t="shared" si="1"/>
        <v>Dłużne papiery wartościowe</v>
      </c>
      <c r="X38" s="13" t="str">
        <f t="shared" si="2"/>
        <v>Debt securities</v>
      </c>
    </row>
    <row r="39" spans="1:24" x14ac:dyDescent="0.25">
      <c r="A39" s="13" t="s">
        <v>38</v>
      </c>
      <c r="B39" s="13" t="s">
        <v>114</v>
      </c>
      <c r="C39" s="7">
        <v>0</v>
      </c>
      <c r="D39" s="7">
        <v>101.75</v>
      </c>
      <c r="E39" s="7">
        <v>217.01</v>
      </c>
      <c r="F39" s="7">
        <v>217.01</v>
      </c>
      <c r="G39" s="7">
        <v>239.45</v>
      </c>
      <c r="H39" s="7">
        <v>139.16999999999999</v>
      </c>
      <c r="I39" s="7">
        <v>188.75</v>
      </c>
      <c r="J39" s="7">
        <v>253.99</v>
      </c>
      <c r="K39" s="7">
        <v>324.13</v>
      </c>
      <c r="L39" s="7">
        <v>674.11</v>
      </c>
      <c r="M39" s="7">
        <v>612.82000000000005</v>
      </c>
      <c r="N39" s="7">
        <v>694.13</v>
      </c>
      <c r="O39" s="7">
        <v>673.68</v>
      </c>
      <c r="P39" s="7">
        <v>731.85</v>
      </c>
      <c r="Q39" s="7">
        <v>626.36</v>
      </c>
      <c r="R39" s="7">
        <v>524.66999999999996</v>
      </c>
      <c r="S39" s="7">
        <v>426.86</v>
      </c>
      <c r="T39" s="7">
        <v>325.98</v>
      </c>
      <c r="U39" s="7">
        <v>195.58</v>
      </c>
      <c r="V39" s="7">
        <v>85.16</v>
      </c>
      <c r="W39" s="13" t="str">
        <f t="shared" si="1"/>
        <v>Zobowiązania z tyt. leasingu finansowego</v>
      </c>
      <c r="X39" s="13" t="str">
        <f t="shared" si="2"/>
        <v>Other financial liabilities</v>
      </c>
    </row>
    <row r="40" spans="1:24" x14ac:dyDescent="0.25">
      <c r="A40" s="13" t="s">
        <v>39</v>
      </c>
      <c r="B40" s="13" t="s">
        <v>115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1269.23</v>
      </c>
      <c r="I40" s="7">
        <v>1741.05</v>
      </c>
      <c r="J40" s="7">
        <v>2688.33</v>
      </c>
      <c r="K40" s="7">
        <v>2673.32</v>
      </c>
      <c r="L40" s="7">
        <v>2509.14</v>
      </c>
      <c r="M40" s="7">
        <v>2378.25</v>
      </c>
      <c r="N40" s="7">
        <v>2347.06</v>
      </c>
      <c r="O40" s="7">
        <v>2216.16</v>
      </c>
      <c r="P40" s="7">
        <v>1570.72</v>
      </c>
      <c r="Q40" s="7">
        <v>1963.4</v>
      </c>
      <c r="R40" s="7">
        <v>2395.48</v>
      </c>
      <c r="S40" s="7">
        <v>2695.98</v>
      </c>
      <c r="T40" s="7">
        <v>2543.2399999999998</v>
      </c>
      <c r="U40" s="7">
        <v>3188.43</v>
      </c>
      <c r="V40" s="7">
        <v>3321.02</v>
      </c>
      <c r="W40" s="13" t="str">
        <f t="shared" si="1"/>
        <v>Pozostałe zobowiązania długoterminowe</v>
      </c>
      <c r="X40" s="13" t="str">
        <f t="shared" si="2"/>
        <v xml:space="preserve">Other long-term liabilities </v>
      </c>
    </row>
    <row r="41" spans="1:24" x14ac:dyDescent="0.25">
      <c r="A41" s="41" t="s">
        <v>40</v>
      </c>
      <c r="B41" s="41" t="s">
        <v>175</v>
      </c>
      <c r="C41" s="43">
        <v>623.11</v>
      </c>
      <c r="D41" s="43">
        <v>4552.3799999999992</v>
      </c>
      <c r="E41" s="43">
        <f>SUM(E42:E50)</f>
        <v>4503.55</v>
      </c>
      <c r="F41" s="43">
        <f t="shared" ref="F41:G41" si="9">SUM(F42:F50)</f>
        <v>6799.3600000000006</v>
      </c>
      <c r="G41" s="43">
        <f t="shared" si="9"/>
        <v>6469.52</v>
      </c>
      <c r="H41" s="43">
        <v>8116.77</v>
      </c>
      <c r="I41" s="43">
        <v>8747.56</v>
      </c>
      <c r="J41" s="43">
        <v>9102.6999999999971</v>
      </c>
      <c r="K41" s="43">
        <v>21118.639999999999</v>
      </c>
      <c r="L41" s="43">
        <v>13116.26</v>
      </c>
      <c r="M41" s="43">
        <v>11539.960000000003</v>
      </c>
      <c r="N41" s="43">
        <v>9755.369999999999</v>
      </c>
      <c r="O41" s="43">
        <v>9214.48</v>
      </c>
      <c r="P41" s="43">
        <v>10453.280000000001</v>
      </c>
      <c r="Q41" s="43">
        <v>10911.91</v>
      </c>
      <c r="R41" s="43">
        <v>9140.31</v>
      </c>
      <c r="S41" s="43">
        <f>SUM(S42:S50)</f>
        <v>8830.19</v>
      </c>
      <c r="T41" s="43">
        <f>SUM(T42:T50)</f>
        <v>5965.39</v>
      </c>
      <c r="U41" s="43">
        <f>SUM(U42:U50)</f>
        <v>5527.44</v>
      </c>
      <c r="V41" s="43">
        <f>SUM(V42:V50)</f>
        <v>5573.329999999999</v>
      </c>
      <c r="W41" s="41" t="str">
        <f t="shared" si="1"/>
        <v>ZOBOWIĄZANIA KRÓTKOTERMINOWE</v>
      </c>
      <c r="X41" s="41" t="str">
        <f t="shared" si="2"/>
        <v>SHORT-TERM LIABILITIES</v>
      </c>
    </row>
    <row r="42" spans="1:24" x14ac:dyDescent="0.25">
      <c r="A42" s="13" t="s">
        <v>37</v>
      </c>
      <c r="B42" s="13" t="s">
        <v>113</v>
      </c>
      <c r="C42" s="7">
        <v>0</v>
      </c>
      <c r="D42" s="7">
        <v>0</v>
      </c>
      <c r="E42" s="7">
        <v>184.92</v>
      </c>
      <c r="F42" s="7">
        <v>1028.96</v>
      </c>
      <c r="G42" s="7">
        <v>1023.84</v>
      </c>
      <c r="H42" s="7">
        <v>333.33</v>
      </c>
      <c r="I42" s="7">
        <v>248.08</v>
      </c>
      <c r="J42" s="7">
        <v>573.23</v>
      </c>
      <c r="K42" s="7">
        <v>833.33</v>
      </c>
      <c r="L42" s="7">
        <v>958.33</v>
      </c>
      <c r="M42" s="7">
        <v>1033.33</v>
      </c>
      <c r="N42" s="7">
        <v>931.41</v>
      </c>
      <c r="O42" s="7">
        <v>848.08</v>
      </c>
      <c r="P42" s="7">
        <v>2706.47</v>
      </c>
      <c r="Q42" s="7">
        <v>2623.13</v>
      </c>
      <c r="R42" s="7">
        <v>2539.8000000000002</v>
      </c>
      <c r="S42" s="7">
        <v>2789.8</v>
      </c>
      <c r="T42" s="7">
        <v>2739.8</v>
      </c>
      <c r="U42" s="7">
        <v>2384.06</v>
      </c>
      <c r="V42" s="7">
        <v>2000.46</v>
      </c>
      <c r="W42" s="13" t="str">
        <f t="shared" si="1"/>
        <v>Kredyty i pożyczki</v>
      </c>
      <c r="X42" s="13" t="str">
        <f t="shared" si="2"/>
        <v>Credits and loans</v>
      </c>
    </row>
    <row r="43" spans="1:24" s="11" customFormat="1" x14ac:dyDescent="0.25">
      <c r="A43" s="13" t="s">
        <v>185</v>
      </c>
      <c r="B43" s="13" t="s">
        <v>186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126.75</v>
      </c>
      <c r="S43" s="7">
        <v>126.75</v>
      </c>
      <c r="T43" s="7">
        <v>126.75</v>
      </c>
      <c r="U43" s="7">
        <v>122.3</v>
      </c>
      <c r="V43" s="7">
        <v>121.83</v>
      </c>
      <c r="W43" s="13" t="str">
        <f t="shared" si="1"/>
        <v>Dłużne papiery wartościowe</v>
      </c>
      <c r="X43" s="13" t="str">
        <f t="shared" si="2"/>
        <v>Debt securities</v>
      </c>
    </row>
    <row r="44" spans="1:24" x14ac:dyDescent="0.25">
      <c r="A44" s="13" t="s">
        <v>38</v>
      </c>
      <c r="B44" s="13" t="s">
        <v>114</v>
      </c>
      <c r="C44" s="7">
        <v>0</v>
      </c>
      <c r="D44" s="7">
        <v>158.61000000000001</v>
      </c>
      <c r="E44" s="7">
        <v>156.03</v>
      </c>
      <c r="F44" s="7">
        <v>115.47</v>
      </c>
      <c r="G44" s="7">
        <v>67.83</v>
      </c>
      <c r="H44" s="7">
        <v>123.57</v>
      </c>
      <c r="I44" s="7">
        <v>91.89</v>
      </c>
      <c r="J44" s="7">
        <v>130.83000000000001</v>
      </c>
      <c r="K44" s="7">
        <v>144.72999999999999</v>
      </c>
      <c r="L44" s="7">
        <v>239.48</v>
      </c>
      <c r="M44" s="7">
        <v>237.46</v>
      </c>
      <c r="N44" s="7">
        <v>422.41</v>
      </c>
      <c r="O44" s="7">
        <v>357.35</v>
      </c>
      <c r="P44" s="7">
        <v>445.08</v>
      </c>
      <c r="Q44" s="7">
        <v>444.83</v>
      </c>
      <c r="R44" s="7">
        <v>438.88</v>
      </c>
      <c r="S44" s="7">
        <v>429.76</v>
      </c>
      <c r="T44" s="7">
        <v>404.96</v>
      </c>
      <c r="U44" s="7">
        <v>430.54</v>
      </c>
      <c r="V44" s="7">
        <v>442.16</v>
      </c>
      <c r="W44" s="13" t="str">
        <f t="shared" si="1"/>
        <v>Zobowiązania z tyt. leasingu finansowego</v>
      </c>
      <c r="X44" s="13" t="str">
        <f t="shared" si="2"/>
        <v>Other financial liabilities</v>
      </c>
    </row>
    <row r="45" spans="1:24" x14ac:dyDescent="0.25">
      <c r="A45" s="13" t="s">
        <v>41</v>
      </c>
      <c r="B45" s="13" t="s">
        <v>151</v>
      </c>
      <c r="C45" s="7">
        <v>0</v>
      </c>
      <c r="D45" s="7">
        <v>3675.41</v>
      </c>
      <c r="E45" s="7">
        <v>3675.41</v>
      </c>
      <c r="F45" s="7">
        <v>3965.71</v>
      </c>
      <c r="G45" s="7">
        <v>3675.41</v>
      </c>
      <c r="H45" s="7">
        <v>5793.66</v>
      </c>
      <c r="I45" s="7">
        <v>5793.66</v>
      </c>
      <c r="J45" s="7">
        <v>6731.63</v>
      </c>
      <c r="K45" s="7">
        <v>6731.63</v>
      </c>
      <c r="L45" s="7">
        <v>8986.7000000000007</v>
      </c>
      <c r="M45" s="7">
        <v>8986.7000000000007</v>
      </c>
      <c r="N45" s="7">
        <v>6496.98</v>
      </c>
      <c r="O45" s="7">
        <v>6496.98</v>
      </c>
      <c r="P45" s="7">
        <v>5287.02</v>
      </c>
      <c r="Q45" s="7">
        <v>6272.03</v>
      </c>
      <c r="R45" s="7">
        <v>4342.8100000000004</v>
      </c>
      <c r="S45" s="7">
        <v>3902.8</v>
      </c>
      <c r="T45" s="7">
        <v>0</v>
      </c>
      <c r="U45" s="7">
        <v>0</v>
      </c>
      <c r="V45" s="7">
        <v>0</v>
      </c>
      <c r="W45" s="13" t="str">
        <f t="shared" si="1"/>
        <v>Instrumenty pochodne</v>
      </c>
      <c r="X45" s="13" t="str">
        <f t="shared" si="2"/>
        <v>Derivatives</v>
      </c>
    </row>
    <row r="46" spans="1:24" x14ac:dyDescent="0.25">
      <c r="A46" s="13" t="s">
        <v>42</v>
      </c>
      <c r="B46" s="13" t="s">
        <v>117</v>
      </c>
      <c r="C46" s="7">
        <v>202.24</v>
      </c>
      <c r="D46" s="7">
        <v>433.96</v>
      </c>
      <c r="E46" s="7">
        <v>391.22</v>
      </c>
      <c r="F46" s="7">
        <v>901.23</v>
      </c>
      <c r="G46" s="7">
        <v>715.34</v>
      </c>
      <c r="H46" s="7">
        <v>811.68</v>
      </c>
      <c r="I46" s="7">
        <v>1019.83</v>
      </c>
      <c r="J46" s="7">
        <v>852.79</v>
      </c>
      <c r="K46" s="7">
        <v>598.55999999999995</v>
      </c>
      <c r="L46" s="7">
        <v>1402.07</v>
      </c>
      <c r="M46" s="7">
        <v>890.44</v>
      </c>
      <c r="N46" s="7">
        <v>943.04</v>
      </c>
      <c r="O46" s="7">
        <v>372.87</v>
      </c>
      <c r="P46" s="7">
        <v>628.37</v>
      </c>
      <c r="Q46" s="7">
        <v>606.46</v>
      </c>
      <c r="R46" s="7">
        <v>883.78</v>
      </c>
      <c r="S46" s="7">
        <v>727.96</v>
      </c>
      <c r="T46" s="7">
        <v>702.17</v>
      </c>
      <c r="U46" s="7">
        <v>614.6</v>
      </c>
      <c r="V46" s="7">
        <v>943.35</v>
      </c>
      <c r="W46" s="13" t="str">
        <f t="shared" si="1"/>
        <v>Zobowiązania z tytułu dostaw i usług</v>
      </c>
      <c r="X46" s="13" t="str">
        <f t="shared" si="2"/>
        <v>Trade liabilities</v>
      </c>
    </row>
    <row r="47" spans="1:24" x14ac:dyDescent="0.25">
      <c r="A47" s="13" t="s">
        <v>220</v>
      </c>
      <c r="B47" s="13" t="s">
        <v>118</v>
      </c>
      <c r="C47" s="7">
        <v>188.28</v>
      </c>
      <c r="D47" s="7">
        <v>48.57</v>
      </c>
      <c r="E47" s="7">
        <v>0</v>
      </c>
      <c r="F47" s="7">
        <v>205.41</v>
      </c>
      <c r="G47" s="7">
        <v>182.51</v>
      </c>
      <c r="H47" s="7">
        <v>608.6</v>
      </c>
      <c r="I47" s="7">
        <v>620.45000000000005</v>
      </c>
      <c r="J47" s="7">
        <v>455.8</v>
      </c>
      <c r="K47" s="7">
        <v>370.35</v>
      </c>
      <c r="L47" s="7">
        <v>647.4</v>
      </c>
      <c r="M47" s="7">
        <v>0</v>
      </c>
      <c r="N47" s="7">
        <v>0.98</v>
      </c>
      <c r="O47" s="7">
        <v>3.34</v>
      </c>
      <c r="P47" s="7">
        <v>0</v>
      </c>
      <c r="Q47" s="7">
        <v>0</v>
      </c>
      <c r="R47" s="7">
        <v>0</v>
      </c>
      <c r="S47" s="7">
        <v>0</v>
      </c>
      <c r="T47" s="7">
        <v>661.79</v>
      </c>
      <c r="U47" s="7">
        <v>661.79</v>
      </c>
      <c r="V47" s="7">
        <v>927.18</v>
      </c>
      <c r="W47" s="13" t="str">
        <f t="shared" si="1"/>
        <v xml:space="preserve">Zobowiązania z tytułu bieżącego podatku </v>
      </c>
      <c r="X47" s="13" t="str">
        <f t="shared" si="2"/>
        <v>Liabilities for current income tax</v>
      </c>
    </row>
    <row r="48" spans="1:24" x14ac:dyDescent="0.25">
      <c r="A48" s="13" t="s">
        <v>35</v>
      </c>
      <c r="B48" s="13" t="s">
        <v>121</v>
      </c>
      <c r="C48" s="7">
        <v>0</v>
      </c>
      <c r="D48" s="7">
        <v>0</v>
      </c>
      <c r="E48" s="7">
        <v>0</v>
      </c>
      <c r="F48" s="7">
        <v>0.89</v>
      </c>
      <c r="G48" s="7">
        <v>0</v>
      </c>
      <c r="H48" s="7">
        <v>39.21</v>
      </c>
      <c r="I48" s="7">
        <v>39.21</v>
      </c>
      <c r="J48" s="7">
        <v>39.21</v>
      </c>
      <c r="K48" s="7">
        <v>39.21</v>
      </c>
      <c r="L48" s="7">
        <v>76.58</v>
      </c>
      <c r="M48" s="7">
        <v>0</v>
      </c>
      <c r="N48" s="7">
        <v>0.38</v>
      </c>
      <c r="O48" s="7">
        <v>0.3</v>
      </c>
      <c r="P48" s="7">
        <v>0.35</v>
      </c>
      <c r="Q48" s="7">
        <v>0</v>
      </c>
      <c r="R48" s="7">
        <v>0</v>
      </c>
      <c r="S48" s="7">
        <v>0.1</v>
      </c>
      <c r="T48" s="7">
        <v>0</v>
      </c>
      <c r="U48" s="7">
        <v>0</v>
      </c>
      <c r="V48" s="7">
        <v>0</v>
      </c>
      <c r="W48" s="13" t="str">
        <f t="shared" si="1"/>
        <v>Zobowiązania z tyt. świadczeń pracowniczych</v>
      </c>
      <c r="X48" s="13" t="str">
        <f t="shared" si="2"/>
        <v>Liabilities  employee benefits</v>
      </c>
    </row>
    <row r="49" spans="1:24" x14ac:dyDescent="0.25">
      <c r="A49" s="13" t="s">
        <v>43</v>
      </c>
      <c r="B49" s="13" t="s">
        <v>116</v>
      </c>
      <c r="C49" s="7">
        <v>0</v>
      </c>
      <c r="D49" s="7">
        <v>0</v>
      </c>
      <c r="E49" s="7">
        <v>0</v>
      </c>
      <c r="F49" s="7">
        <v>138.04</v>
      </c>
      <c r="G49" s="7">
        <v>30.74</v>
      </c>
      <c r="H49" s="7">
        <v>143.12</v>
      </c>
      <c r="I49" s="7">
        <v>86.36</v>
      </c>
      <c r="J49" s="7">
        <v>167.31</v>
      </c>
      <c r="K49" s="7">
        <v>50.09</v>
      </c>
      <c r="L49" s="7">
        <v>152.75</v>
      </c>
      <c r="M49" s="7">
        <v>205.27</v>
      </c>
      <c r="N49" s="7">
        <v>470.76</v>
      </c>
      <c r="O49" s="7">
        <v>601.09</v>
      </c>
      <c r="P49" s="7">
        <v>331.24</v>
      </c>
      <c r="Q49" s="7">
        <v>597.79999999999995</v>
      </c>
      <c r="R49" s="7">
        <v>431.41</v>
      </c>
      <c r="S49" s="7">
        <v>461.81</v>
      </c>
      <c r="T49" s="7">
        <v>373.06</v>
      </c>
      <c r="U49" s="7">
        <v>371.33</v>
      </c>
      <c r="V49" s="7">
        <v>451.78</v>
      </c>
      <c r="W49" s="13" t="str">
        <f t="shared" si="1"/>
        <v>Pozostałe rezerwy krótkoterminowe</v>
      </c>
      <c r="X49" s="13" t="str">
        <f t="shared" si="2"/>
        <v>Other provision</v>
      </c>
    </row>
    <row r="50" spans="1:24" x14ac:dyDescent="0.25">
      <c r="A50" s="13" t="s">
        <v>138</v>
      </c>
      <c r="B50" s="13" t="s">
        <v>139</v>
      </c>
      <c r="C50" s="7">
        <v>232.59</v>
      </c>
      <c r="D50" s="7">
        <v>235.83</v>
      </c>
      <c r="E50" s="7">
        <v>95.97</v>
      </c>
      <c r="F50" s="7">
        <v>443.65</v>
      </c>
      <c r="G50" s="7">
        <v>773.85</v>
      </c>
      <c r="H50" s="7">
        <v>263.60000000000002</v>
      </c>
      <c r="I50" s="7">
        <v>848.08</v>
      </c>
      <c r="J50" s="7">
        <v>151.9</v>
      </c>
      <c r="K50" s="7">
        <v>12350.74</v>
      </c>
      <c r="L50" s="7">
        <v>652.95000000000005</v>
      </c>
      <c r="M50" s="7">
        <v>186.76000000000002</v>
      </c>
      <c r="N50" s="7">
        <v>489.41</v>
      </c>
      <c r="O50" s="7">
        <v>534.47</v>
      </c>
      <c r="P50" s="7">
        <v>1054.75</v>
      </c>
      <c r="Q50" s="7">
        <v>367.66</v>
      </c>
      <c r="R50" s="7">
        <v>376.88</v>
      </c>
      <c r="S50" s="7">
        <v>391.21</v>
      </c>
      <c r="T50" s="7">
        <v>956.86</v>
      </c>
      <c r="U50" s="7">
        <v>942.82</v>
      </c>
      <c r="V50" s="7">
        <v>686.57</v>
      </c>
      <c r="W50" s="13" t="str">
        <f t="shared" si="1"/>
        <v>Pozostałe zobowiązania któtkoterminowe</v>
      </c>
      <c r="X50" s="13" t="str">
        <f t="shared" si="2"/>
        <v>Other short term liabilities</v>
      </c>
    </row>
    <row r="51" spans="1:24" s="11" customFormat="1" x14ac:dyDescent="0.25">
      <c r="A51" s="41" t="s">
        <v>44</v>
      </c>
      <c r="B51" s="41" t="s">
        <v>152</v>
      </c>
      <c r="C51" s="42">
        <v>6537.61</v>
      </c>
      <c r="D51" s="42">
        <v>7684.9499999999989</v>
      </c>
      <c r="E51" s="42">
        <f>+E41+E34+E26</f>
        <v>8699.619999999999</v>
      </c>
      <c r="F51" s="42">
        <f t="shared" ref="F51:G51" si="10">+F41+F34+F26</f>
        <v>11028.51</v>
      </c>
      <c r="G51" s="42">
        <f t="shared" si="10"/>
        <v>11755.26</v>
      </c>
      <c r="H51" s="42">
        <v>14036.700000000003</v>
      </c>
      <c r="I51" s="42">
        <v>16014.189999999999</v>
      </c>
      <c r="J51" s="42">
        <v>17694.369999999995</v>
      </c>
      <c r="K51" s="42">
        <v>48865.34</v>
      </c>
      <c r="L51" s="42">
        <v>39571.660000000003</v>
      </c>
      <c r="M51" s="42">
        <v>37697.320000000007</v>
      </c>
      <c r="N51" s="42">
        <v>38195.320000000007</v>
      </c>
      <c r="O51" s="42">
        <v>36469.589999999997</v>
      </c>
      <c r="P51" s="42">
        <v>41436.76</v>
      </c>
      <c r="Q51" s="42">
        <v>40012.909999999996</v>
      </c>
      <c r="R51" s="42">
        <v>49517.23</v>
      </c>
      <c r="S51" s="42">
        <f>+S41+S34+S26</f>
        <v>48043.46</v>
      </c>
      <c r="T51" s="42">
        <f>+T41+T34+T26</f>
        <v>40052.199999999997</v>
      </c>
      <c r="U51" s="42">
        <f>+U41+U34+U26</f>
        <v>38482</v>
      </c>
      <c r="V51" s="42">
        <f>+V41+V34+V26</f>
        <v>37532.58</v>
      </c>
      <c r="W51" s="41" t="str">
        <f t="shared" si="1"/>
        <v>PASYWA RAZEM:</v>
      </c>
      <c r="X51" s="41" t="str">
        <f t="shared" si="2"/>
        <v>TOTAL LIABILITIES:</v>
      </c>
    </row>
    <row r="53" spans="1:24" x14ac:dyDescent="0.25">
      <c r="A53" s="1" t="s">
        <v>70</v>
      </c>
    </row>
    <row r="54" spans="1:24" x14ac:dyDescent="0.25">
      <c r="A54" s="1" t="s">
        <v>72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24" x14ac:dyDescent="0.25">
      <c r="A55" s="12" t="s">
        <v>71</v>
      </c>
      <c r="B55" s="12"/>
    </row>
    <row r="56" spans="1:24" x14ac:dyDescent="0.25">
      <c r="A56" s="12" t="s">
        <v>90</v>
      </c>
      <c r="B56" s="12"/>
    </row>
    <row r="57" spans="1:24" x14ac:dyDescent="0.25">
      <c r="A57" s="12" t="s">
        <v>224</v>
      </c>
    </row>
    <row r="59" spans="1:24" x14ac:dyDescent="0.25">
      <c r="B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selection activeCell="A4" sqref="A4"/>
    </sheetView>
  </sheetViews>
  <sheetFormatPr defaultColWidth="9.140625" defaultRowHeight="15" x14ac:dyDescent="0.25"/>
  <cols>
    <col min="1" max="1" width="34.28515625" style="9" customWidth="1"/>
    <col min="2" max="2" width="32.42578125" style="9" customWidth="1"/>
    <col min="3" max="21" width="10.28515625" style="9" customWidth="1"/>
    <col min="22" max="23" width="30.42578125" style="9" customWidth="1"/>
    <col min="24" max="16384" width="9.140625" style="9"/>
  </cols>
  <sheetData>
    <row r="1" spans="1:23" ht="43.5" customHeight="1" x14ac:dyDescent="0.25">
      <c r="A1" s="11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3" ht="26.25" x14ac:dyDescent="0.4">
      <c r="A2" s="5" t="s">
        <v>60</v>
      </c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3" x14ac:dyDescent="0.25">
      <c r="A3" s="18" t="s">
        <v>85</v>
      </c>
      <c r="B3" s="11" t="s">
        <v>0</v>
      </c>
      <c r="C3" s="10"/>
      <c r="D3" s="10"/>
      <c r="E3" s="10"/>
      <c r="F3" s="10"/>
      <c r="G3" s="10"/>
      <c r="H3" s="10"/>
      <c r="I3" s="10"/>
      <c r="J3" s="10" t="s">
        <v>0</v>
      </c>
      <c r="K3" s="10"/>
      <c r="L3" s="10"/>
      <c r="M3" s="10"/>
      <c r="N3" s="10"/>
      <c r="S3" s="9" t="s">
        <v>0</v>
      </c>
      <c r="T3" s="9" t="s">
        <v>0</v>
      </c>
      <c r="U3" s="9" t="s">
        <v>0</v>
      </c>
    </row>
    <row r="4" spans="1:23" x14ac:dyDescent="0.25">
      <c r="A4" s="37" t="s">
        <v>47</v>
      </c>
      <c r="B4" s="37" t="s">
        <v>153</v>
      </c>
      <c r="C4" s="44" t="s">
        <v>73</v>
      </c>
      <c r="D4" s="44" t="s">
        <v>92</v>
      </c>
      <c r="E4" s="44" t="s">
        <v>91</v>
      </c>
      <c r="F4" s="44" t="s">
        <v>94</v>
      </c>
      <c r="G4" s="44" t="s">
        <v>74</v>
      </c>
      <c r="H4" s="44" t="s">
        <v>75</v>
      </c>
      <c r="I4" s="44" t="s">
        <v>76</v>
      </c>
      <c r="J4" s="44" t="s">
        <v>89</v>
      </c>
      <c r="K4" s="44" t="s">
        <v>77</v>
      </c>
      <c r="L4" s="45" t="s">
        <v>78</v>
      </c>
      <c r="M4" s="45" t="s">
        <v>79</v>
      </c>
      <c r="N4" s="45" t="s">
        <v>88</v>
      </c>
      <c r="O4" s="45" t="s">
        <v>140</v>
      </c>
      <c r="P4" s="45" t="s">
        <v>172</v>
      </c>
      <c r="Q4" s="45" t="s">
        <v>196</v>
      </c>
      <c r="R4" s="45" t="s">
        <v>199</v>
      </c>
      <c r="S4" s="45" t="s">
        <v>227</v>
      </c>
      <c r="T4" s="45" t="s">
        <v>225</v>
      </c>
      <c r="U4" s="45" t="s">
        <v>218</v>
      </c>
      <c r="V4" s="37" t="s">
        <v>47</v>
      </c>
      <c r="W4" s="37" t="s">
        <v>153</v>
      </c>
    </row>
    <row r="5" spans="1:23" x14ac:dyDescent="0.2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 t="s">
        <v>0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 t="s">
        <v>48</v>
      </c>
      <c r="W5" s="19"/>
    </row>
    <row r="6" spans="1:23" x14ac:dyDescent="0.25">
      <c r="A6" s="46" t="s">
        <v>128</v>
      </c>
      <c r="B6" s="46" t="s">
        <v>154</v>
      </c>
      <c r="C6" s="47">
        <v>7451.53</v>
      </c>
      <c r="D6" s="47">
        <f>SUM(D7:D8)</f>
        <v>1816.4499999999998</v>
      </c>
      <c r="E6" s="47">
        <f t="shared" ref="E6:F6" si="0">SUM(E7:E8)</f>
        <v>4367.3</v>
      </c>
      <c r="F6" s="47">
        <f t="shared" si="0"/>
        <v>9076.84</v>
      </c>
      <c r="G6" s="47">
        <v>13687.76</v>
      </c>
      <c r="H6" s="47">
        <v>4924.3100000000004</v>
      </c>
      <c r="I6" s="47">
        <v>8057.2199999999993</v>
      </c>
      <c r="J6" s="47">
        <v>12723.460000000001</v>
      </c>
      <c r="K6" s="47">
        <v>17316.150000000001</v>
      </c>
      <c r="L6" s="47">
        <v>6632.98</v>
      </c>
      <c r="M6" s="47">
        <v>13476</v>
      </c>
      <c r="N6" s="47">
        <v>18892.2</v>
      </c>
      <c r="O6" s="47">
        <v>22753.230000000003</v>
      </c>
      <c r="P6" s="47">
        <v>4459.3899999999994</v>
      </c>
      <c r="Q6" s="47">
        <v>9462.17</v>
      </c>
      <c r="R6" s="47">
        <v>13837.92</v>
      </c>
      <c r="S6" s="47">
        <f>SUM(S7:S8)</f>
        <v>17654.96</v>
      </c>
      <c r="T6" s="47">
        <f>SUM(T7:T8)</f>
        <v>3358.96</v>
      </c>
      <c r="U6" s="47">
        <f>SUM(U7:U8)</f>
        <v>7803.26</v>
      </c>
      <c r="V6" s="46" t="s">
        <v>128</v>
      </c>
      <c r="W6" s="46" t="s">
        <v>154</v>
      </c>
    </row>
    <row r="7" spans="1:23" x14ac:dyDescent="0.25">
      <c r="A7" s="13" t="s">
        <v>49</v>
      </c>
      <c r="B7" s="13" t="s">
        <v>173</v>
      </c>
      <c r="C7" s="6">
        <v>7025.62</v>
      </c>
      <c r="D7" s="6">
        <v>2993.6</v>
      </c>
      <c r="E7" s="6">
        <v>5321.29</v>
      </c>
      <c r="F7" s="6">
        <v>8981.2800000000007</v>
      </c>
      <c r="G7" s="6">
        <v>13590.18</v>
      </c>
      <c r="H7" s="6">
        <v>3288.28</v>
      </c>
      <c r="I7" s="6">
        <v>6914.28</v>
      </c>
      <c r="J7" s="6">
        <v>9268.85</v>
      </c>
      <c r="K7" s="6">
        <v>12958.6</v>
      </c>
      <c r="L7" s="6">
        <v>3280.56</v>
      </c>
      <c r="M7" s="6">
        <v>7477.69</v>
      </c>
      <c r="N7" s="6">
        <v>10464.530000000001</v>
      </c>
      <c r="O7" s="6">
        <v>12136.29</v>
      </c>
      <c r="P7" s="6">
        <v>2294.85</v>
      </c>
      <c r="Q7" s="6">
        <v>4966.3500000000004</v>
      </c>
      <c r="R7" s="6">
        <v>7474.5</v>
      </c>
      <c r="S7" s="6">
        <v>9484.91</v>
      </c>
      <c r="T7" s="6">
        <v>1368.72</v>
      </c>
      <c r="U7" s="6">
        <v>3694.1</v>
      </c>
      <c r="V7" s="13" t="s">
        <v>49</v>
      </c>
      <c r="W7" s="13" t="s">
        <v>173</v>
      </c>
    </row>
    <row r="8" spans="1:23" x14ac:dyDescent="0.25">
      <c r="A8" s="13" t="s">
        <v>50</v>
      </c>
      <c r="B8" s="13" t="s">
        <v>174</v>
      </c>
      <c r="C8" s="6">
        <v>425.91</v>
      </c>
      <c r="D8" s="6">
        <v>-1177.1500000000001</v>
      </c>
      <c r="E8" s="6">
        <v>-953.99</v>
      </c>
      <c r="F8" s="6">
        <v>95.56</v>
      </c>
      <c r="G8" s="6">
        <v>97.58</v>
      </c>
      <c r="H8" s="6">
        <v>1636.03</v>
      </c>
      <c r="I8" s="6">
        <v>1142.94</v>
      </c>
      <c r="J8" s="6">
        <v>3454.61</v>
      </c>
      <c r="K8" s="6">
        <v>4357.55</v>
      </c>
      <c r="L8" s="6">
        <v>3352.42</v>
      </c>
      <c r="M8" s="6">
        <v>5998.31</v>
      </c>
      <c r="N8" s="6">
        <v>8427.67</v>
      </c>
      <c r="O8" s="6">
        <v>10616.94</v>
      </c>
      <c r="P8" s="6">
        <v>2164.54</v>
      </c>
      <c r="Q8" s="6">
        <v>4495.82</v>
      </c>
      <c r="R8" s="6">
        <v>6363.42</v>
      </c>
      <c r="S8" s="6">
        <v>8170.05</v>
      </c>
      <c r="T8" s="6">
        <v>1990.24</v>
      </c>
      <c r="U8" s="6">
        <v>4109.16</v>
      </c>
      <c r="V8" s="13" t="s">
        <v>50</v>
      </c>
      <c r="W8" s="13" t="s">
        <v>174</v>
      </c>
    </row>
    <row r="9" spans="1:23" s="2" customFormat="1" x14ac:dyDescent="0.25">
      <c r="A9" s="46" t="s">
        <v>68</v>
      </c>
      <c r="B9" s="46" t="s">
        <v>155</v>
      </c>
      <c r="C9" s="47">
        <v>-6169.05</v>
      </c>
      <c r="D9" s="47">
        <f>SUM(D10:D15)</f>
        <v>-1365.34</v>
      </c>
      <c r="E9" s="47">
        <f t="shared" ref="E9:F9" si="1">SUM(E10:E15)</f>
        <v>-3616.1099999999997</v>
      </c>
      <c r="F9" s="47">
        <f t="shared" si="1"/>
        <v>-7709.4199999999992</v>
      </c>
      <c r="G9" s="47">
        <v>-10160.839999999998</v>
      </c>
      <c r="H9" s="47">
        <v>-3972.71</v>
      </c>
      <c r="I9" s="47">
        <v>-6182.4000000000005</v>
      </c>
      <c r="J9" s="47">
        <v>-10262.420000000002</v>
      </c>
      <c r="K9" s="47">
        <v>-14318.099999999999</v>
      </c>
      <c r="L9" s="47">
        <v>-6054.61</v>
      </c>
      <c r="M9" s="47">
        <v>-12714.509999999998</v>
      </c>
      <c r="N9" s="47">
        <v>-18656.579999999998</v>
      </c>
      <c r="O9" s="47">
        <v>-23293.59</v>
      </c>
      <c r="P9" s="47">
        <v>-4822.1100000000006</v>
      </c>
      <c r="Q9" s="47">
        <v>-9931.8700000000008</v>
      </c>
      <c r="R9" s="47">
        <v>-14825.680000000002</v>
      </c>
      <c r="S9" s="47">
        <f>SUM(S10:S15)</f>
        <v>-19582.399999999998</v>
      </c>
      <c r="T9" s="47">
        <f>SUM(T10:T15)</f>
        <v>-4742.3300000000008</v>
      </c>
      <c r="U9" s="47">
        <f>SUM(U10:U15)</f>
        <v>-10340.67</v>
      </c>
      <c r="V9" s="46" t="s">
        <v>68</v>
      </c>
      <c r="W9" s="46" t="s">
        <v>155</v>
      </c>
    </row>
    <row r="10" spans="1:23" x14ac:dyDescent="0.25">
      <c r="A10" s="13" t="s">
        <v>4</v>
      </c>
      <c r="B10" s="13" t="s">
        <v>156</v>
      </c>
      <c r="C10" s="7">
        <v>-1606.28</v>
      </c>
      <c r="D10" s="7">
        <v>-411.03</v>
      </c>
      <c r="E10" s="7">
        <v>-832.13</v>
      </c>
      <c r="F10" s="7">
        <v>-1372.99</v>
      </c>
      <c r="G10" s="7">
        <v>-1878.16</v>
      </c>
      <c r="H10" s="7">
        <v>-796.48</v>
      </c>
      <c r="I10" s="7">
        <v>-943.65</v>
      </c>
      <c r="J10" s="7">
        <v>-1399.71</v>
      </c>
      <c r="K10" s="7">
        <v>-2384.19</v>
      </c>
      <c r="L10" s="7">
        <v>-1317.91</v>
      </c>
      <c r="M10" s="7">
        <v>-2548.4899999999998</v>
      </c>
      <c r="N10" s="7">
        <v>-3661.27</v>
      </c>
      <c r="O10" s="7">
        <v>-4017.92</v>
      </c>
      <c r="P10" s="7">
        <v>-995.56</v>
      </c>
      <c r="Q10" s="7">
        <v>-2039.49</v>
      </c>
      <c r="R10" s="7">
        <v>-3131.12</v>
      </c>
      <c r="S10" s="7">
        <v>-4214.8900000000003</v>
      </c>
      <c r="T10" s="7">
        <v>-1127.99</v>
      </c>
      <c r="U10" s="7">
        <v>-2379.4299999999998</v>
      </c>
      <c r="V10" s="13" t="s">
        <v>4</v>
      </c>
      <c r="W10" s="13" t="s">
        <v>156</v>
      </c>
    </row>
    <row r="11" spans="1:23" x14ac:dyDescent="0.25">
      <c r="A11" s="13" t="s">
        <v>51</v>
      </c>
      <c r="B11" s="13" t="s">
        <v>157</v>
      </c>
      <c r="C11" s="7">
        <v>-41.18</v>
      </c>
      <c r="D11" s="7">
        <v>-21.17</v>
      </c>
      <c r="E11" s="7">
        <v>-51.29</v>
      </c>
      <c r="F11" s="7">
        <v>-79.67</v>
      </c>
      <c r="G11" s="7">
        <v>-93.82</v>
      </c>
      <c r="H11" s="7">
        <v>-19.63</v>
      </c>
      <c r="I11" s="7">
        <v>-54.56</v>
      </c>
      <c r="J11" s="7">
        <v>-123.8</v>
      </c>
      <c r="K11" s="7">
        <v>-212.18</v>
      </c>
      <c r="L11" s="7">
        <v>-94.44</v>
      </c>
      <c r="M11" s="7">
        <v>-156.58000000000001</v>
      </c>
      <c r="N11" s="7">
        <v>-199.6</v>
      </c>
      <c r="O11" s="7">
        <v>-257.87</v>
      </c>
      <c r="P11" s="7">
        <v>-27.96</v>
      </c>
      <c r="Q11" s="7">
        <v>-57.88</v>
      </c>
      <c r="R11" s="7">
        <v>-81.96</v>
      </c>
      <c r="S11" s="7">
        <v>-109.87</v>
      </c>
      <c r="T11" s="7">
        <v>-34.64</v>
      </c>
      <c r="U11" s="7">
        <v>-93.72</v>
      </c>
      <c r="V11" s="13" t="s">
        <v>51</v>
      </c>
      <c r="W11" s="13" t="s">
        <v>157</v>
      </c>
    </row>
    <row r="12" spans="1:23" x14ac:dyDescent="0.25">
      <c r="A12" s="15" t="s">
        <v>45</v>
      </c>
      <c r="B12" s="15" t="s">
        <v>158</v>
      </c>
      <c r="C12" s="7">
        <v>-2111.3000000000002</v>
      </c>
      <c r="D12" s="7">
        <v>-586.30999999999995</v>
      </c>
      <c r="E12" s="7">
        <v>-1667.49</v>
      </c>
      <c r="F12" s="7">
        <v>-4200.1499999999996</v>
      </c>
      <c r="G12" s="7">
        <v>-5409.78</v>
      </c>
      <c r="H12" s="7">
        <v>-2289.1</v>
      </c>
      <c r="I12" s="7">
        <v>-3086.01</v>
      </c>
      <c r="J12" s="7">
        <v>-5261.61</v>
      </c>
      <c r="K12" s="7">
        <v>-6769.02</v>
      </c>
      <c r="L12" s="7">
        <v>-2837.54</v>
      </c>
      <c r="M12" s="7">
        <v>-5964.14</v>
      </c>
      <c r="N12" s="7">
        <v>-9048.2999999999993</v>
      </c>
      <c r="O12" s="7">
        <v>-11517.79</v>
      </c>
      <c r="P12" s="7">
        <v>-1980.16</v>
      </c>
      <c r="Q12" s="7">
        <v>-4309.18</v>
      </c>
      <c r="R12" s="7">
        <v>-6364.67</v>
      </c>
      <c r="S12" s="7">
        <v>-8484.1200000000008</v>
      </c>
      <c r="T12" s="7">
        <v>-1856.73</v>
      </c>
      <c r="U12" s="7">
        <v>-4392.5600000000004</v>
      </c>
      <c r="V12" s="15" t="s">
        <v>45</v>
      </c>
      <c r="W12" s="15" t="s">
        <v>158</v>
      </c>
    </row>
    <row r="13" spans="1:23" x14ac:dyDescent="0.25">
      <c r="A13" s="13" t="s">
        <v>52</v>
      </c>
      <c r="B13" s="13" t="s">
        <v>159</v>
      </c>
      <c r="C13" s="7">
        <v>-2098.8000000000002</v>
      </c>
      <c r="D13" s="7">
        <v>-304.31</v>
      </c>
      <c r="E13" s="7">
        <v>-1001.27</v>
      </c>
      <c r="F13" s="7">
        <v>-1959.48</v>
      </c>
      <c r="G13" s="7">
        <v>-2635.72</v>
      </c>
      <c r="H13" s="7">
        <v>-848.32</v>
      </c>
      <c r="I13" s="7">
        <v>-1749.28</v>
      </c>
      <c r="J13" s="7">
        <v>-3033.49</v>
      </c>
      <c r="K13" s="7">
        <v>-4458.18</v>
      </c>
      <c r="L13" s="7">
        <v>-1784.19</v>
      </c>
      <c r="M13" s="7">
        <v>-4009.31</v>
      </c>
      <c r="N13" s="7">
        <v>-5496.18</v>
      </c>
      <c r="O13" s="7">
        <v>-7175.57</v>
      </c>
      <c r="P13" s="7">
        <v>-1784.47</v>
      </c>
      <c r="Q13" s="7">
        <v>-3475.14</v>
      </c>
      <c r="R13" s="7">
        <v>-5162.88</v>
      </c>
      <c r="S13" s="7">
        <v>-6674.87</v>
      </c>
      <c r="T13" s="7">
        <v>-1710.07</v>
      </c>
      <c r="U13" s="7">
        <v>-3449.11</v>
      </c>
      <c r="V13" s="13" t="s">
        <v>52</v>
      </c>
      <c r="W13" s="13" t="s">
        <v>159</v>
      </c>
    </row>
    <row r="14" spans="1:23" x14ac:dyDescent="0.25">
      <c r="A14" s="13" t="s">
        <v>53</v>
      </c>
      <c r="B14" s="13" t="s">
        <v>160</v>
      </c>
      <c r="C14" s="7">
        <v>-3.36</v>
      </c>
      <c r="D14" s="7">
        <v>-0.19</v>
      </c>
      <c r="E14" s="7">
        <v>-2.1800000000000002</v>
      </c>
      <c r="F14" s="7">
        <v>-17.04</v>
      </c>
      <c r="G14" s="7">
        <v>-21.22</v>
      </c>
      <c r="H14" s="7">
        <v>-8.75</v>
      </c>
      <c r="I14" s="7">
        <v>-337.01</v>
      </c>
      <c r="J14" s="7">
        <v>-344.95</v>
      </c>
      <c r="K14" s="7">
        <v>-352.73</v>
      </c>
      <c r="L14" s="7">
        <v>-1.73</v>
      </c>
      <c r="M14" s="7">
        <v>-3.31</v>
      </c>
      <c r="N14" s="7">
        <v>-9.26</v>
      </c>
      <c r="O14" s="7">
        <v>-12.12</v>
      </c>
      <c r="P14" s="7">
        <v>-0.04</v>
      </c>
      <c r="Q14" s="7">
        <v>-3.94</v>
      </c>
      <c r="R14" s="7">
        <v>-6.12</v>
      </c>
      <c r="S14" s="7">
        <v>-7.3</v>
      </c>
      <c r="T14" s="7">
        <v>-0.02</v>
      </c>
      <c r="U14" s="7">
        <v>-1.67</v>
      </c>
      <c r="V14" s="13" t="s">
        <v>53</v>
      </c>
      <c r="W14" s="13" t="s">
        <v>160</v>
      </c>
    </row>
    <row r="15" spans="1:23" ht="13.5" customHeight="1" x14ac:dyDescent="0.25">
      <c r="A15" s="15" t="s">
        <v>54</v>
      </c>
      <c r="B15" s="15" t="s">
        <v>161</v>
      </c>
      <c r="C15" s="7">
        <v>-308.13</v>
      </c>
      <c r="D15" s="7">
        <v>-42.33</v>
      </c>
      <c r="E15" s="7">
        <v>-61.75</v>
      </c>
      <c r="F15" s="7">
        <v>-80.09</v>
      </c>
      <c r="G15" s="7">
        <v>-122.14</v>
      </c>
      <c r="H15" s="7">
        <v>-10.43</v>
      </c>
      <c r="I15" s="7">
        <v>-11.89</v>
      </c>
      <c r="J15" s="7">
        <v>-98.86</v>
      </c>
      <c r="K15" s="7">
        <v>-141.80000000000001</v>
      </c>
      <c r="L15" s="7">
        <v>-18.8</v>
      </c>
      <c r="M15" s="7">
        <v>-32.68</v>
      </c>
      <c r="N15" s="7">
        <v>-241.97</v>
      </c>
      <c r="O15" s="7">
        <v>-312.32</v>
      </c>
      <c r="P15" s="7">
        <v>-33.92</v>
      </c>
      <c r="Q15" s="7">
        <v>-46.24</v>
      </c>
      <c r="R15" s="7">
        <v>-78.930000000000007</v>
      </c>
      <c r="S15" s="7">
        <v>-91.35</v>
      </c>
      <c r="T15" s="7">
        <v>-12.88</v>
      </c>
      <c r="U15" s="7">
        <v>-24.18</v>
      </c>
      <c r="V15" s="15" t="s">
        <v>54</v>
      </c>
      <c r="W15" s="15" t="s">
        <v>161</v>
      </c>
    </row>
    <row r="16" spans="1:23" x14ac:dyDescent="0.25">
      <c r="A16" s="46" t="s">
        <v>189</v>
      </c>
      <c r="B16" s="46" t="s">
        <v>188</v>
      </c>
      <c r="C16" s="48">
        <v>1282.4799999999996</v>
      </c>
      <c r="D16" s="48">
        <f>+D9+D6</f>
        <v>451.1099999999999</v>
      </c>
      <c r="E16" s="48">
        <f t="shared" ref="E16:F16" si="2">+E9+E6</f>
        <v>751.19000000000051</v>
      </c>
      <c r="F16" s="48">
        <f t="shared" si="2"/>
        <v>1367.420000000001</v>
      </c>
      <c r="G16" s="48">
        <v>3526.9200000000019</v>
      </c>
      <c r="H16" s="48">
        <v>951.60000000000036</v>
      </c>
      <c r="I16" s="48">
        <v>1874.8199999999988</v>
      </c>
      <c r="J16" s="48">
        <f>+J6+J9</f>
        <v>2461.0399999999991</v>
      </c>
      <c r="K16" s="48">
        <v>2998.0500000000029</v>
      </c>
      <c r="L16" s="48">
        <v>578.36999999999989</v>
      </c>
      <c r="M16" s="48">
        <v>761.4900000000016</v>
      </c>
      <c r="N16" s="48">
        <v>235.62000000000262</v>
      </c>
      <c r="O16" s="47">
        <v>-540.35999999999694</v>
      </c>
      <c r="P16" s="47">
        <v>-362.72000000000116</v>
      </c>
      <c r="Q16" s="47">
        <v>-469.70000000000073</v>
      </c>
      <c r="R16" s="47">
        <v>-987.76000000000204</v>
      </c>
      <c r="S16" s="47">
        <f>+S6+S9</f>
        <v>-1927.4399999999987</v>
      </c>
      <c r="T16" s="47">
        <f>+T6+T9</f>
        <v>-1383.3700000000008</v>
      </c>
      <c r="U16" s="47">
        <f>+U6+U9</f>
        <v>-2537.41</v>
      </c>
      <c r="V16" s="46" t="s">
        <v>189</v>
      </c>
      <c r="W16" s="46" t="s">
        <v>188</v>
      </c>
    </row>
    <row r="17" spans="1:23" x14ac:dyDescent="0.25">
      <c r="A17" s="13" t="s">
        <v>1</v>
      </c>
      <c r="B17" s="13" t="s">
        <v>122</v>
      </c>
      <c r="C17" s="7">
        <v>80.959999999999994</v>
      </c>
      <c r="D17" s="7">
        <v>3.59</v>
      </c>
      <c r="E17" s="7">
        <v>76.55</v>
      </c>
      <c r="F17" s="7">
        <v>265.16000000000003</v>
      </c>
      <c r="G17" s="7">
        <v>309.81</v>
      </c>
      <c r="H17" s="7">
        <v>63.3</v>
      </c>
      <c r="I17" s="7">
        <v>127.05</v>
      </c>
      <c r="J17" s="7">
        <v>154.16</v>
      </c>
      <c r="K17" s="7">
        <v>181.69</v>
      </c>
      <c r="L17" s="7">
        <v>138.44</v>
      </c>
      <c r="M17" s="7">
        <v>2778.47</v>
      </c>
      <c r="N17" s="7">
        <v>2917.37</v>
      </c>
      <c r="O17" s="7">
        <v>4344.3599999999997</v>
      </c>
      <c r="P17" s="7">
        <v>214.26</v>
      </c>
      <c r="Q17" s="7">
        <v>1348.4</v>
      </c>
      <c r="R17" s="7">
        <v>2015.98</v>
      </c>
      <c r="S17" s="7">
        <v>2943.95</v>
      </c>
      <c r="T17" s="7">
        <v>143.75</v>
      </c>
      <c r="U17" s="7">
        <v>362.9</v>
      </c>
      <c r="V17" s="13" t="s">
        <v>1</v>
      </c>
      <c r="W17" s="13" t="s">
        <v>122</v>
      </c>
    </row>
    <row r="18" spans="1:23" s="3" customFormat="1" x14ac:dyDescent="0.25">
      <c r="A18" s="15" t="s">
        <v>55</v>
      </c>
      <c r="B18" s="15" t="s">
        <v>123</v>
      </c>
      <c r="C18" s="7">
        <v>-3883.75</v>
      </c>
      <c r="D18" s="7">
        <v>-36.049999999999997</v>
      </c>
      <c r="E18" s="7">
        <v>-13.86</v>
      </c>
      <c r="F18" s="7">
        <v>-239.19</v>
      </c>
      <c r="G18" s="7">
        <v>-2734.56</v>
      </c>
      <c r="H18" s="7">
        <v>-84.14</v>
      </c>
      <c r="I18" s="7">
        <v>-957.99</v>
      </c>
      <c r="J18" s="7">
        <v>-1856.72</v>
      </c>
      <c r="K18" s="7">
        <v>-4204.16</v>
      </c>
      <c r="L18" s="7">
        <v>-118.05</v>
      </c>
      <c r="M18" s="7">
        <v>-125.62</v>
      </c>
      <c r="N18" s="7">
        <v>-146.5</v>
      </c>
      <c r="O18" s="7">
        <v>-389.74</v>
      </c>
      <c r="P18" s="7">
        <v>-1142.05</v>
      </c>
      <c r="Q18" s="7">
        <v>-111.51</v>
      </c>
      <c r="R18" s="7">
        <v>-89.51</v>
      </c>
      <c r="S18" s="7">
        <v>-218.72</v>
      </c>
      <c r="T18" s="7">
        <v>-5.28</v>
      </c>
      <c r="U18" s="7">
        <v>-95.97</v>
      </c>
      <c r="V18" s="15" t="s">
        <v>55</v>
      </c>
      <c r="W18" s="15" t="s">
        <v>123</v>
      </c>
    </row>
    <row r="19" spans="1:23" x14ac:dyDescent="0.25">
      <c r="A19" s="46" t="s">
        <v>190</v>
      </c>
      <c r="B19" s="46" t="s">
        <v>191</v>
      </c>
      <c r="C19" s="47">
        <v>-2520.3100000000004</v>
      </c>
      <c r="D19" s="47">
        <f>SUM(D16:D18)</f>
        <v>418.64999999999986</v>
      </c>
      <c r="E19" s="47">
        <f t="shared" ref="E19:F19" si="3">SUM(E16:E18)</f>
        <v>813.88000000000045</v>
      </c>
      <c r="F19" s="47">
        <f t="shared" si="3"/>
        <v>1393.390000000001</v>
      </c>
      <c r="G19" s="47">
        <v>1102.1700000000019</v>
      </c>
      <c r="H19" s="47">
        <v>930.76000000000033</v>
      </c>
      <c r="I19" s="47">
        <v>1043.8799999999987</v>
      </c>
      <c r="J19" s="47">
        <v>758.47999999999888</v>
      </c>
      <c r="K19" s="47">
        <v>-1024.4199999999969</v>
      </c>
      <c r="L19" s="47">
        <v>598.76</v>
      </c>
      <c r="M19" s="47">
        <v>3414.3400000000015</v>
      </c>
      <c r="N19" s="47">
        <v>3006.4900000000025</v>
      </c>
      <c r="O19" s="47">
        <v>3414.26</v>
      </c>
      <c r="P19" s="47">
        <v>-1290.5100000000011</v>
      </c>
      <c r="Q19" s="47">
        <v>767.18999999999937</v>
      </c>
      <c r="R19" s="47">
        <v>938.70999999999799</v>
      </c>
      <c r="S19" s="47">
        <f>+S18+S17+S16</f>
        <v>797.79000000000133</v>
      </c>
      <c r="T19" s="47">
        <f>+T18+T17+T16</f>
        <v>-1244.9000000000008</v>
      </c>
      <c r="U19" s="47">
        <f>+U18+U17+U16</f>
        <v>-2270.48</v>
      </c>
      <c r="V19" s="46" t="s">
        <v>190</v>
      </c>
      <c r="W19" s="46" t="s">
        <v>191</v>
      </c>
    </row>
    <row r="20" spans="1:23" ht="14.25" customHeight="1" x14ac:dyDescent="0.25">
      <c r="A20" s="15" t="s">
        <v>46</v>
      </c>
      <c r="B20" s="15" t="s">
        <v>124</v>
      </c>
      <c r="C20" s="7">
        <v>2.34</v>
      </c>
      <c r="D20" s="7">
        <v>240.9</v>
      </c>
      <c r="E20" s="7">
        <v>233.4</v>
      </c>
      <c r="F20" s="7">
        <v>9.7200000000000006</v>
      </c>
      <c r="G20" s="7">
        <v>54.02</v>
      </c>
      <c r="H20" s="7">
        <v>33.08</v>
      </c>
      <c r="I20" s="7">
        <v>45.71</v>
      </c>
      <c r="J20" s="7">
        <v>75.180000000000007</v>
      </c>
      <c r="K20" s="7">
        <v>193.65</v>
      </c>
      <c r="L20" s="7">
        <v>83.96</v>
      </c>
      <c r="M20" s="7">
        <v>104.14</v>
      </c>
      <c r="N20" s="7">
        <v>101.61</v>
      </c>
      <c r="O20" s="7">
        <v>140.32</v>
      </c>
      <c r="P20" s="7">
        <v>9.76</v>
      </c>
      <c r="Q20" s="7">
        <v>9.89</v>
      </c>
      <c r="R20" s="7">
        <v>18.899999999999999</v>
      </c>
      <c r="S20" s="7">
        <v>58.02</v>
      </c>
      <c r="T20" s="7">
        <v>13.85</v>
      </c>
      <c r="U20" s="7">
        <v>151.75</v>
      </c>
      <c r="V20" s="15" t="s">
        <v>46</v>
      </c>
      <c r="W20" s="15" t="s">
        <v>124</v>
      </c>
    </row>
    <row r="21" spans="1:23" ht="14.25" customHeight="1" x14ac:dyDescent="0.25">
      <c r="A21" s="15" t="s">
        <v>3</v>
      </c>
      <c r="B21" s="15" t="s">
        <v>125</v>
      </c>
      <c r="C21" s="7">
        <v>-48.72</v>
      </c>
      <c r="D21" s="7">
        <v>-16.43</v>
      </c>
      <c r="E21" s="7">
        <v>-51.72</v>
      </c>
      <c r="F21" s="7">
        <v>-61.8</v>
      </c>
      <c r="G21" s="7">
        <v>-65.58</v>
      </c>
      <c r="H21" s="7">
        <v>-14.1</v>
      </c>
      <c r="I21" s="7">
        <v>-148.63999999999999</v>
      </c>
      <c r="J21" s="7">
        <v>-71.89</v>
      </c>
      <c r="K21" s="7">
        <v>-123.87</v>
      </c>
      <c r="L21" s="7">
        <v>-76.930000000000007</v>
      </c>
      <c r="M21" s="7">
        <v>-143.63</v>
      </c>
      <c r="N21" s="7">
        <v>-186.45</v>
      </c>
      <c r="O21" s="7">
        <v>-209.3</v>
      </c>
      <c r="P21" s="7">
        <v>-165.73000000000002</v>
      </c>
      <c r="Q21" s="7">
        <v>-720.89</v>
      </c>
      <c r="R21" s="7">
        <v>-1137.23</v>
      </c>
      <c r="S21" s="7">
        <v>-1647.01</v>
      </c>
      <c r="T21" s="7">
        <v>-343.25</v>
      </c>
      <c r="U21" s="7">
        <v>-581.22</v>
      </c>
      <c r="V21" s="15" t="s">
        <v>3</v>
      </c>
      <c r="W21" s="15" t="s">
        <v>125</v>
      </c>
    </row>
    <row r="22" spans="1:23" s="3" customFormat="1" ht="14.25" customHeight="1" x14ac:dyDescent="0.25">
      <c r="A22" s="15" t="s">
        <v>56</v>
      </c>
      <c r="B22" s="15"/>
      <c r="C22" s="7">
        <v>0</v>
      </c>
      <c r="D22" s="7">
        <v>0</v>
      </c>
      <c r="E22" s="7">
        <v>0</v>
      </c>
      <c r="F22" s="7">
        <v>348.59</v>
      </c>
      <c r="G22" s="7">
        <v>302.45</v>
      </c>
      <c r="H22" s="7">
        <v>-38.72</v>
      </c>
      <c r="I22" s="7">
        <v>-111.4</v>
      </c>
      <c r="J22" s="7">
        <v>-155.21</v>
      </c>
      <c r="K22" s="7">
        <v>-223.87</v>
      </c>
      <c r="L22" s="7">
        <v>-83.75</v>
      </c>
      <c r="M22" s="7">
        <v>-387.44</v>
      </c>
      <c r="N22" s="7">
        <v>-387.46</v>
      </c>
      <c r="O22" s="7">
        <v>-316.94</v>
      </c>
      <c r="P22" s="7">
        <v>0</v>
      </c>
      <c r="Q22" s="7">
        <v>-172.85</v>
      </c>
      <c r="R22" s="7">
        <v>-259.10000000000002</v>
      </c>
      <c r="S22" s="7">
        <v>-267.39999999999998</v>
      </c>
      <c r="T22" s="7">
        <v>-0.4</v>
      </c>
      <c r="U22" s="7">
        <v>37.11</v>
      </c>
      <c r="V22" s="15" t="s">
        <v>56</v>
      </c>
      <c r="W22" s="15"/>
    </row>
    <row r="23" spans="1:23" x14ac:dyDescent="0.25">
      <c r="A23" s="46" t="s">
        <v>194</v>
      </c>
      <c r="B23" s="46" t="s">
        <v>192</v>
      </c>
      <c r="C23" s="47">
        <v>-2566.69</v>
      </c>
      <c r="D23" s="47">
        <f>SUM(D19:D22)</f>
        <v>643.11999999999989</v>
      </c>
      <c r="E23" s="47">
        <f t="shared" ref="E23:F23" si="4">SUM(E19:E22)</f>
        <v>995.5600000000004</v>
      </c>
      <c r="F23" s="47">
        <f t="shared" si="4"/>
        <v>1689.900000000001</v>
      </c>
      <c r="G23" s="47">
        <v>1393.060000000002</v>
      </c>
      <c r="H23" s="47">
        <v>911.02000000000032</v>
      </c>
      <c r="I23" s="47">
        <v>829.54999999999882</v>
      </c>
      <c r="J23" s="47">
        <v>606.55999999999892</v>
      </c>
      <c r="K23" s="47">
        <v>-1178.509999999997</v>
      </c>
      <c r="L23" s="47">
        <v>522.04</v>
      </c>
      <c r="M23" s="47">
        <v>2987.4100000000012</v>
      </c>
      <c r="N23" s="47">
        <v>2534.1900000000028</v>
      </c>
      <c r="O23" s="47">
        <v>3028.34</v>
      </c>
      <c r="P23" s="47">
        <v>-1446.4800000000012</v>
      </c>
      <c r="Q23" s="47">
        <v>-116.66000000000062</v>
      </c>
      <c r="R23" s="47">
        <f>SUM(R19:R22)</f>
        <v>-438.72000000000207</v>
      </c>
      <c r="S23" s="47">
        <f>+S22+S21+S20+S19</f>
        <v>-1058.5999999999985</v>
      </c>
      <c r="T23" s="47">
        <f>+T22+T21+T20+T19</f>
        <v>-1574.7000000000007</v>
      </c>
      <c r="U23" s="47">
        <f>+U22+U21+U20+U19</f>
        <v>-2662.84</v>
      </c>
      <c r="V23" s="46" t="s">
        <v>194</v>
      </c>
      <c r="W23" s="46" t="s">
        <v>192</v>
      </c>
    </row>
    <row r="24" spans="1:23" x14ac:dyDescent="0.25">
      <c r="A24" s="13" t="s">
        <v>57</v>
      </c>
      <c r="B24" s="13" t="s">
        <v>126</v>
      </c>
      <c r="C24" s="7">
        <v>-226.12</v>
      </c>
      <c r="D24" s="7">
        <v>-73.44</v>
      </c>
      <c r="E24" s="7">
        <v>-215.76</v>
      </c>
      <c r="F24" s="7">
        <v>-76.13</v>
      </c>
      <c r="G24" s="7">
        <v>-722.44</v>
      </c>
      <c r="H24" s="7">
        <v>-195.22</v>
      </c>
      <c r="I24" s="7">
        <v>-458.75</v>
      </c>
      <c r="J24" s="7">
        <v>8235.59</v>
      </c>
      <c r="K24" s="7">
        <v>8766</v>
      </c>
      <c r="L24" s="7">
        <v>-394.84</v>
      </c>
      <c r="M24" s="7">
        <v>-966.68</v>
      </c>
      <c r="N24" s="7">
        <v>-1383.48</v>
      </c>
      <c r="O24" s="7">
        <v>-32.39</v>
      </c>
      <c r="P24" s="7">
        <v>-498.08</v>
      </c>
      <c r="Q24" s="7">
        <v>-745.3</v>
      </c>
      <c r="R24" s="16">
        <v>-1269.0899999999999</v>
      </c>
      <c r="S24" s="16">
        <v>-5485.76</v>
      </c>
      <c r="T24" s="16">
        <v>-61.31</v>
      </c>
      <c r="U24" s="16">
        <v>-69.290000000000006</v>
      </c>
      <c r="V24" s="13" t="s">
        <v>57</v>
      </c>
      <c r="W24" s="13" t="s">
        <v>126</v>
      </c>
    </row>
    <row r="25" spans="1:23" x14ac:dyDescent="0.25">
      <c r="A25" s="46" t="s">
        <v>58</v>
      </c>
      <c r="B25" s="46" t="s">
        <v>127</v>
      </c>
      <c r="C25" s="47">
        <v>-2792.81</v>
      </c>
      <c r="D25" s="47">
        <f>SUM(D23:D24)</f>
        <v>569.67999999999984</v>
      </c>
      <c r="E25" s="47">
        <f t="shared" ref="E25:F25" si="5">SUM(E23:E24)</f>
        <v>779.80000000000041</v>
      </c>
      <c r="F25" s="47">
        <f t="shared" si="5"/>
        <v>1613.7700000000009</v>
      </c>
      <c r="G25" s="47">
        <v>670.62000000000194</v>
      </c>
      <c r="H25" s="47">
        <v>715.8000000000003</v>
      </c>
      <c r="I25" s="47">
        <v>370.79999999999882</v>
      </c>
      <c r="J25" s="47">
        <v>8842.15</v>
      </c>
      <c r="K25" s="47">
        <v>7587.4900000000034</v>
      </c>
      <c r="L25" s="47">
        <v>127.19999999999999</v>
      </c>
      <c r="M25" s="47">
        <v>2020.7300000000014</v>
      </c>
      <c r="N25" s="47">
        <v>1150.7100000000028</v>
      </c>
      <c r="O25" s="47">
        <v>2995.9500000000003</v>
      </c>
      <c r="P25" s="47">
        <v>-1944.5600000000011</v>
      </c>
      <c r="Q25" s="47">
        <v>-861.9600000000006</v>
      </c>
      <c r="R25" s="47">
        <f>+R24+R23</f>
        <v>-1707.810000000002</v>
      </c>
      <c r="S25" s="47">
        <f>+S24+S23</f>
        <v>-6544.3599999999988</v>
      </c>
      <c r="T25" s="47">
        <f>+T24+T23</f>
        <v>-1636.0100000000007</v>
      </c>
      <c r="U25" s="47">
        <f>+U24+U23</f>
        <v>-2732.13</v>
      </c>
      <c r="V25" s="46" t="s">
        <v>58</v>
      </c>
      <c r="W25" s="46" t="s">
        <v>127</v>
      </c>
    </row>
    <row r="26" spans="1:23" s="3" customFormat="1" ht="13.5" customHeight="1" x14ac:dyDescent="0.25">
      <c r="A26" s="19" t="s">
        <v>195</v>
      </c>
      <c r="B26" s="19" t="s">
        <v>193</v>
      </c>
      <c r="C26" s="34">
        <v>-2792.81</v>
      </c>
      <c r="D26" s="20">
        <f>+D25</f>
        <v>569.67999999999984</v>
      </c>
      <c r="E26" s="20">
        <f>+E25</f>
        <v>779.80000000000041</v>
      </c>
      <c r="F26" s="20">
        <f>+F25</f>
        <v>1613.7700000000009</v>
      </c>
      <c r="G26" s="20">
        <v>670.62000000000194</v>
      </c>
      <c r="H26" s="20">
        <v>715.8000000000003</v>
      </c>
      <c r="I26" s="20">
        <v>370.79999999999882</v>
      </c>
      <c r="J26" s="20">
        <v>8842.15</v>
      </c>
      <c r="K26" s="20">
        <v>7587.4900000000034</v>
      </c>
      <c r="L26" s="20">
        <v>127.19999999999999</v>
      </c>
      <c r="M26" s="20">
        <v>2020.7300000000014</v>
      </c>
      <c r="N26" s="20">
        <f>+N25</f>
        <v>1150.7100000000028</v>
      </c>
      <c r="O26" s="20">
        <v>2995.9500000000003</v>
      </c>
      <c r="P26" s="34">
        <v>-1944.5600000000011</v>
      </c>
      <c r="Q26" s="34">
        <v>-861.9600000000006</v>
      </c>
      <c r="R26" s="34">
        <f t="shared" ref="R26:U27" si="6">+R25</f>
        <v>-1707.810000000002</v>
      </c>
      <c r="S26" s="34">
        <f t="shared" si="6"/>
        <v>-6544.3599999999988</v>
      </c>
      <c r="T26" s="34">
        <f t="shared" si="6"/>
        <v>-1636.0100000000007</v>
      </c>
      <c r="U26" s="34">
        <f t="shared" si="6"/>
        <v>-2732.13</v>
      </c>
      <c r="V26" s="19" t="s">
        <v>195</v>
      </c>
      <c r="W26" s="19" t="s">
        <v>193</v>
      </c>
    </row>
    <row r="27" spans="1:23" x14ac:dyDescent="0.25">
      <c r="A27" s="49" t="s">
        <v>59</v>
      </c>
      <c r="B27" s="49" t="s">
        <v>129</v>
      </c>
      <c r="C27" s="47">
        <v>-2792.81</v>
      </c>
      <c r="D27" s="47">
        <f>+D25</f>
        <v>569.67999999999984</v>
      </c>
      <c r="E27" s="47">
        <f>+E25</f>
        <v>779.80000000000041</v>
      </c>
      <c r="F27" s="47">
        <f>+F25</f>
        <v>1613.7700000000009</v>
      </c>
      <c r="G27" s="47">
        <v>670.62000000000194</v>
      </c>
      <c r="H27" s="47">
        <v>715.8000000000003</v>
      </c>
      <c r="I27" s="47">
        <v>370.79999999999882</v>
      </c>
      <c r="J27" s="47">
        <v>8842.15</v>
      </c>
      <c r="K27" s="47">
        <v>7587.4900000000034</v>
      </c>
      <c r="L27" s="47">
        <v>127.19999999999999</v>
      </c>
      <c r="M27" s="47">
        <v>2020.7300000000014</v>
      </c>
      <c r="N27" s="47">
        <v>1150.7100000000028</v>
      </c>
      <c r="O27" s="47">
        <v>2995.9500000000003</v>
      </c>
      <c r="P27" s="47">
        <v>-1944.5600000000011</v>
      </c>
      <c r="Q27" s="47">
        <v>-861.9600000000006</v>
      </c>
      <c r="R27" s="47">
        <f t="shared" si="6"/>
        <v>-1707.810000000002</v>
      </c>
      <c r="S27" s="47">
        <f t="shared" si="6"/>
        <v>-6544.3599999999988</v>
      </c>
      <c r="T27" s="47">
        <f t="shared" si="6"/>
        <v>-1636.0100000000007</v>
      </c>
      <c r="U27" s="47">
        <f t="shared" si="6"/>
        <v>-2732.13</v>
      </c>
      <c r="V27" s="49" t="s">
        <v>59</v>
      </c>
      <c r="W27" s="49" t="s">
        <v>129</v>
      </c>
    </row>
    <row r="28" spans="1:23" s="3" customFormat="1" x14ac:dyDescent="0.25">
      <c r="A28" s="21" t="s">
        <v>69</v>
      </c>
      <c r="B28" s="21" t="s">
        <v>69</v>
      </c>
      <c r="C28" s="7">
        <v>-914.03000000000043</v>
      </c>
      <c r="D28" s="7">
        <v>829.68</v>
      </c>
      <c r="E28" s="7">
        <v>1646</v>
      </c>
      <c r="F28" s="7">
        <v>2766.38</v>
      </c>
      <c r="G28" s="7">
        <v>2980.3300000000017</v>
      </c>
      <c r="H28" s="7">
        <v>1727.2400000000002</v>
      </c>
      <c r="I28" s="7">
        <v>1987.5299999999988</v>
      </c>
      <c r="J28" s="7">
        <v>2158.1899999999987</v>
      </c>
      <c r="K28" s="7">
        <v>1359.7700000000032</v>
      </c>
      <c r="L28" s="7">
        <v>1916.67</v>
      </c>
      <c r="M28" s="7">
        <v>5962.8300000000017</v>
      </c>
      <c r="N28" s="7">
        <v>6667.760000000002</v>
      </c>
      <c r="O28" s="7">
        <v>7432.18</v>
      </c>
      <c r="P28" s="7">
        <v>-294.95000000000118</v>
      </c>
      <c r="Q28" s="7">
        <v>2806.6799999999994</v>
      </c>
      <c r="R28" s="7">
        <f>+R19-R10</f>
        <v>4069.8299999999981</v>
      </c>
      <c r="S28" s="7">
        <f>+S19-S10</f>
        <v>5012.6800000000021</v>
      </c>
      <c r="T28" s="7">
        <f>+T19-T10</f>
        <v>-116.91000000000076</v>
      </c>
      <c r="U28" s="7">
        <f>+U19-U10</f>
        <v>108.94999999999982</v>
      </c>
      <c r="V28" s="21" t="s">
        <v>69</v>
      </c>
      <c r="W28" s="21" t="s">
        <v>69</v>
      </c>
    </row>
    <row r="29" spans="1:23" x14ac:dyDescent="0.25">
      <c r="A29" s="11" t="s">
        <v>200</v>
      </c>
      <c r="B29" s="11" t="s">
        <v>184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11"/>
      <c r="R29" s="11" t="s">
        <v>0</v>
      </c>
    </row>
    <row r="30" spans="1:23" s="11" customFormat="1" x14ac:dyDescent="0.25">
      <c r="A30" s="11" t="s">
        <v>70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11" t="s">
        <v>0</v>
      </c>
      <c r="R30" s="11" t="s">
        <v>0</v>
      </c>
    </row>
    <row r="31" spans="1:23" s="11" customFormat="1" x14ac:dyDescent="0.25">
      <c r="A31" s="11" t="s">
        <v>72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R31" s="11" t="s">
        <v>0</v>
      </c>
    </row>
    <row r="32" spans="1:23" s="11" customFormat="1" x14ac:dyDescent="0.25">
      <c r="A32" s="12" t="s">
        <v>71</v>
      </c>
      <c r="B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/>
      <c r="P32" s="9"/>
      <c r="R32" s="11" t="s">
        <v>0</v>
      </c>
    </row>
    <row r="33" spans="1:18" x14ac:dyDescent="0.25">
      <c r="A33" s="12" t="s">
        <v>90</v>
      </c>
      <c r="B33" s="12"/>
      <c r="Q33" s="11"/>
      <c r="R33" s="11" t="s">
        <v>0</v>
      </c>
    </row>
    <row r="34" spans="1:18" x14ac:dyDescent="0.25">
      <c r="A34" s="12" t="s">
        <v>226</v>
      </c>
      <c r="Q34" s="11"/>
      <c r="R34" s="11" t="s">
        <v>0</v>
      </c>
    </row>
    <row r="35" spans="1:18" x14ac:dyDescent="0.25">
      <c r="Q35" s="11"/>
      <c r="R35" s="11" t="s">
        <v>0</v>
      </c>
    </row>
    <row r="36" spans="1:18" x14ac:dyDescent="0.25">
      <c r="Q36" s="11"/>
      <c r="R36" s="11" t="s">
        <v>0</v>
      </c>
    </row>
    <row r="37" spans="1:18" x14ac:dyDescent="0.25">
      <c r="Q37" s="11"/>
      <c r="R37" s="11" t="s">
        <v>0</v>
      </c>
    </row>
    <row r="38" spans="1:18" x14ac:dyDescent="0.25">
      <c r="Q38" s="11"/>
      <c r="R38" s="11" t="s">
        <v>0</v>
      </c>
    </row>
    <row r="39" spans="1:18" x14ac:dyDescent="0.25">
      <c r="Q39" s="11"/>
      <c r="R39" s="11" t="s">
        <v>0</v>
      </c>
    </row>
    <row r="40" spans="1:18" x14ac:dyDescent="0.25">
      <c r="Q40" s="11"/>
      <c r="R40" s="11" t="s">
        <v>0</v>
      </c>
    </row>
    <row r="41" spans="1:18" x14ac:dyDescent="0.25">
      <c r="Q41" s="11"/>
      <c r="R41" s="11"/>
    </row>
    <row r="42" spans="1:18" x14ac:dyDescent="0.25">
      <c r="Q42" s="11"/>
      <c r="R42" s="11"/>
    </row>
    <row r="43" spans="1:18" x14ac:dyDescent="0.25">
      <c r="Q43" s="11"/>
      <c r="R43" s="11"/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workbookViewId="0">
      <selection activeCell="A7" sqref="A7"/>
    </sheetView>
  </sheetViews>
  <sheetFormatPr defaultColWidth="9.140625" defaultRowHeight="15" x14ac:dyDescent="0.25"/>
  <cols>
    <col min="1" max="1" width="40.7109375" style="9" customWidth="1"/>
    <col min="2" max="2" width="33.140625" style="9" customWidth="1"/>
    <col min="3" max="20" width="10.140625" style="9" customWidth="1"/>
    <col min="21" max="22" width="38.42578125" style="9" customWidth="1"/>
    <col min="23" max="16384" width="9.140625" style="9"/>
  </cols>
  <sheetData>
    <row r="1" spans="1:22" ht="43.5" customHeight="1" x14ac:dyDescent="0.25">
      <c r="A1" s="11"/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</row>
    <row r="2" spans="1:22" ht="26.25" x14ac:dyDescent="0.4">
      <c r="A2" s="5" t="s">
        <v>60</v>
      </c>
      <c r="B2" s="5"/>
      <c r="C2" s="5"/>
      <c r="D2" s="5"/>
      <c r="E2" s="5"/>
      <c r="F2" s="5"/>
      <c r="G2" s="10"/>
      <c r="H2" s="10"/>
      <c r="I2" s="10"/>
      <c r="J2" s="10"/>
      <c r="K2" s="10"/>
      <c r="L2" s="10"/>
      <c r="M2" s="10"/>
      <c r="N2" s="10"/>
    </row>
    <row r="3" spans="1:22" x14ac:dyDescent="0.25">
      <c r="A3" s="18" t="s">
        <v>86</v>
      </c>
      <c r="B3" s="11" t="s">
        <v>0</v>
      </c>
      <c r="C3" s="18"/>
      <c r="D3" s="18"/>
      <c r="E3" s="18"/>
      <c r="F3" s="18"/>
      <c r="G3" s="10"/>
      <c r="H3" s="10"/>
      <c r="I3" s="10" t="s">
        <v>0</v>
      </c>
      <c r="J3" s="10"/>
      <c r="K3" s="10"/>
      <c r="L3" s="10"/>
      <c r="M3" s="10"/>
      <c r="N3" s="10"/>
      <c r="S3" s="9" t="s">
        <v>0</v>
      </c>
      <c r="T3" s="9" t="s">
        <v>0</v>
      </c>
    </row>
    <row r="4" spans="1:22" x14ac:dyDescent="0.25">
      <c r="A4" s="37" t="s">
        <v>47</v>
      </c>
      <c r="B4" s="37" t="s">
        <v>153</v>
      </c>
      <c r="C4" s="44" t="s">
        <v>95</v>
      </c>
      <c r="D4" s="44" t="s">
        <v>98</v>
      </c>
      <c r="E4" s="44" t="s">
        <v>96</v>
      </c>
      <c r="F4" s="44" t="s">
        <v>97</v>
      </c>
      <c r="G4" s="44" t="s">
        <v>84</v>
      </c>
      <c r="H4" s="44" t="s">
        <v>83</v>
      </c>
      <c r="I4" s="44" t="s">
        <v>82</v>
      </c>
      <c r="J4" s="44" t="s">
        <v>81</v>
      </c>
      <c r="K4" s="44" t="s">
        <v>78</v>
      </c>
      <c r="L4" s="45" t="s">
        <v>80</v>
      </c>
      <c r="M4" s="45" t="s">
        <v>88</v>
      </c>
      <c r="N4" s="45" t="s">
        <v>170</v>
      </c>
      <c r="O4" s="45" t="s">
        <v>172</v>
      </c>
      <c r="P4" s="45" t="s">
        <v>187</v>
      </c>
      <c r="Q4" s="45" t="s">
        <v>199</v>
      </c>
      <c r="R4" s="45" t="s">
        <v>230</v>
      </c>
      <c r="S4" s="45" t="s">
        <v>229</v>
      </c>
      <c r="T4" s="45" t="s">
        <v>219</v>
      </c>
      <c r="U4" s="37" t="s">
        <v>47</v>
      </c>
      <c r="V4" s="37" t="s">
        <v>153</v>
      </c>
    </row>
    <row r="5" spans="1:22" x14ac:dyDescent="0.2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 t="s">
        <v>48</v>
      </c>
      <c r="V5" s="19"/>
    </row>
    <row r="6" spans="1:22" x14ac:dyDescent="0.25">
      <c r="A6" s="46" t="s">
        <v>128</v>
      </c>
      <c r="B6" s="46" t="s">
        <v>154</v>
      </c>
      <c r="C6" s="47">
        <f>SUM(C7:C8)</f>
        <v>1816.4499999999998</v>
      </c>
      <c r="D6" s="47">
        <v>2550.8500000000004</v>
      </c>
      <c r="E6" s="47">
        <v>4709.54</v>
      </c>
      <c r="F6" s="47">
        <v>4610.92</v>
      </c>
      <c r="G6" s="47">
        <v>4924.3100000000004</v>
      </c>
      <c r="H6" s="47">
        <v>3132.9099999999989</v>
      </c>
      <c r="I6" s="47">
        <v>4666.2400000000007</v>
      </c>
      <c r="J6" s="47">
        <v>4592.6900000000005</v>
      </c>
      <c r="K6" s="47">
        <v>6632.98</v>
      </c>
      <c r="L6" s="47">
        <v>6843.02</v>
      </c>
      <c r="M6" s="47">
        <v>5416.2000000000007</v>
      </c>
      <c r="N6" s="47">
        <v>3861.0300000000025</v>
      </c>
      <c r="O6" s="47">
        <v>4459.3899999999994</v>
      </c>
      <c r="P6" s="47">
        <v>5002.7800000000007</v>
      </c>
      <c r="Q6" s="47">
        <v>4375.75</v>
      </c>
      <c r="R6" s="47">
        <f>+'Spr. z Całk. Dochodów 1'!S6-'Spr. z Całk. Dochodów 1'!R6</f>
        <v>3817.0399999999991</v>
      </c>
      <c r="S6" s="47">
        <f>+'Spr. z Całk. Dochodów 1'!T6</f>
        <v>3358.96</v>
      </c>
      <c r="T6" s="47">
        <f>+'Spr. z Całk. Dochodów 1'!U6-'Spr. z Całk. Dochodów 1'!T6</f>
        <v>4444.3</v>
      </c>
      <c r="U6" s="46" t="s">
        <v>128</v>
      </c>
      <c r="V6" s="46" t="s">
        <v>154</v>
      </c>
    </row>
    <row r="7" spans="1:22" x14ac:dyDescent="0.25">
      <c r="A7" s="13" t="s">
        <v>49</v>
      </c>
      <c r="B7" s="13" t="s">
        <v>173</v>
      </c>
      <c r="C7" s="6">
        <v>2993.6</v>
      </c>
      <c r="D7" s="6">
        <v>2327.69</v>
      </c>
      <c r="E7" s="6">
        <v>3659.9900000000007</v>
      </c>
      <c r="F7" s="6">
        <v>4608.8999999999996</v>
      </c>
      <c r="G7" s="6">
        <v>3288.28</v>
      </c>
      <c r="H7" s="6">
        <v>3625.9999999999995</v>
      </c>
      <c r="I7" s="6">
        <v>2354.5700000000006</v>
      </c>
      <c r="J7" s="6">
        <v>3689.75</v>
      </c>
      <c r="K7" s="6">
        <v>3280.56</v>
      </c>
      <c r="L7" s="6">
        <v>4197.1299999999992</v>
      </c>
      <c r="M7" s="6">
        <v>2986.8400000000011</v>
      </c>
      <c r="N7" s="6">
        <v>1671.7600000000016</v>
      </c>
      <c r="O7" s="6">
        <v>2294.85</v>
      </c>
      <c r="P7" s="6">
        <v>2671.5000000000005</v>
      </c>
      <c r="Q7" s="6">
        <v>2508.1499999999996</v>
      </c>
      <c r="R7" s="6">
        <v>2010.4099999999999</v>
      </c>
      <c r="S7" s="6">
        <v>1368.72</v>
      </c>
      <c r="T7" s="6">
        <v>2325.38</v>
      </c>
      <c r="U7" s="13" t="s">
        <v>49</v>
      </c>
      <c r="V7" s="13" t="s">
        <v>173</v>
      </c>
    </row>
    <row r="8" spans="1:22" x14ac:dyDescent="0.25">
      <c r="A8" s="13" t="s">
        <v>50</v>
      </c>
      <c r="B8" s="13" t="s">
        <v>174</v>
      </c>
      <c r="C8" s="6">
        <v>-1177.1500000000001</v>
      </c>
      <c r="D8" s="6">
        <v>223.16000000000008</v>
      </c>
      <c r="E8" s="6">
        <v>1049.55</v>
      </c>
      <c r="F8" s="6">
        <v>2.019999999999996</v>
      </c>
      <c r="G8" s="6">
        <v>1636.03</v>
      </c>
      <c r="H8" s="6">
        <v>-493.08999999999992</v>
      </c>
      <c r="I8" s="6">
        <v>2311.67</v>
      </c>
      <c r="J8" s="6">
        <v>902.94</v>
      </c>
      <c r="K8" s="6">
        <v>3352.42</v>
      </c>
      <c r="L8" s="6">
        <v>2645.8900000000003</v>
      </c>
      <c r="M8" s="6">
        <v>2429.3599999999997</v>
      </c>
      <c r="N8" s="6">
        <v>2189.2700000000004</v>
      </c>
      <c r="O8" s="6">
        <v>2164.54</v>
      </c>
      <c r="P8" s="6">
        <v>2331.2799999999997</v>
      </c>
      <c r="Q8" s="6">
        <v>1867.6000000000004</v>
      </c>
      <c r="R8" s="6">
        <v>1806.63</v>
      </c>
      <c r="S8" s="6">
        <v>1990.24</v>
      </c>
      <c r="T8" s="6">
        <v>2118.92</v>
      </c>
      <c r="U8" s="13" t="s">
        <v>50</v>
      </c>
      <c r="V8" s="13" t="s">
        <v>174</v>
      </c>
    </row>
    <row r="9" spans="1:22" s="2" customFormat="1" x14ac:dyDescent="0.25">
      <c r="A9" s="46" t="s">
        <v>68</v>
      </c>
      <c r="B9" s="46" t="s">
        <v>155</v>
      </c>
      <c r="C9" s="47">
        <f>SUM(C10:C15)</f>
        <v>-1365.34</v>
      </c>
      <c r="D9" s="47">
        <v>-2250.7699999999995</v>
      </c>
      <c r="E9" s="47">
        <v>-4093.3099999999995</v>
      </c>
      <c r="F9" s="47">
        <v>-2451.4199999999992</v>
      </c>
      <c r="G9" s="47">
        <v>-3972.71</v>
      </c>
      <c r="H9" s="47">
        <v>-2209.6900000000005</v>
      </c>
      <c r="I9" s="47">
        <v>-4080.02</v>
      </c>
      <c r="J9" s="47">
        <v>-4055.6799999999967</v>
      </c>
      <c r="K9" s="47">
        <v>-6054.61</v>
      </c>
      <c r="L9" s="47">
        <v>-6659.8999999999987</v>
      </c>
      <c r="M9" s="47">
        <v>-5942.06</v>
      </c>
      <c r="N9" s="47">
        <v>-4637.0200000000013</v>
      </c>
      <c r="O9" s="47">
        <v>-4822.1100000000006</v>
      </c>
      <c r="P9" s="47">
        <v>-5109.76</v>
      </c>
      <c r="Q9" s="47">
        <v>-4893.8100000000013</v>
      </c>
      <c r="R9" s="47">
        <f>+'Spr. z Całk. Dochodów 1'!S9-'Spr. z Całk. Dochodów 1'!R9</f>
        <v>-4756.7199999999957</v>
      </c>
      <c r="S9" s="47">
        <f>+'Spr. z Całk. Dochodów 1'!T9</f>
        <v>-4742.3300000000008</v>
      </c>
      <c r="T9" s="47">
        <f>+'Spr. z Całk. Dochodów 1'!U9-'Spr. z Całk. Dochodów 1'!T9</f>
        <v>-5598.3399999999992</v>
      </c>
      <c r="U9" s="46" t="s">
        <v>68</v>
      </c>
      <c r="V9" s="46" t="s">
        <v>155</v>
      </c>
    </row>
    <row r="10" spans="1:22" x14ac:dyDescent="0.25">
      <c r="A10" s="13" t="s">
        <v>4</v>
      </c>
      <c r="B10" s="13" t="s">
        <v>156</v>
      </c>
      <c r="C10" s="7">
        <v>-411.03</v>
      </c>
      <c r="D10" s="7">
        <v>-421.1</v>
      </c>
      <c r="E10" s="7">
        <v>-540.86</v>
      </c>
      <c r="F10" s="7">
        <v>-505.17000000000007</v>
      </c>
      <c r="G10" s="7">
        <v>-796.48</v>
      </c>
      <c r="H10" s="7">
        <v>-147.16999999999996</v>
      </c>
      <c r="I10" s="7">
        <v>-456.06000000000006</v>
      </c>
      <c r="J10" s="7">
        <v>-984.48</v>
      </c>
      <c r="K10" s="7">
        <v>-1317.91</v>
      </c>
      <c r="L10" s="7">
        <v>-1230.5799999999997</v>
      </c>
      <c r="M10" s="7">
        <v>-1112.7800000000002</v>
      </c>
      <c r="N10" s="7">
        <v>-356.65000000000009</v>
      </c>
      <c r="O10" s="7">
        <v>-995.56</v>
      </c>
      <c r="P10" s="7">
        <v>-1043.93</v>
      </c>
      <c r="Q10" s="7">
        <v>-1091.6299999999999</v>
      </c>
      <c r="R10" s="7">
        <v>-1083.7700000000004</v>
      </c>
      <c r="S10" s="7">
        <v>-1127.99</v>
      </c>
      <c r="T10" s="7">
        <v>-1251.4399999999998</v>
      </c>
      <c r="U10" s="13" t="s">
        <v>4</v>
      </c>
      <c r="V10" s="13" t="s">
        <v>156</v>
      </c>
    </row>
    <row r="11" spans="1:22" x14ac:dyDescent="0.25">
      <c r="A11" s="13" t="s">
        <v>51</v>
      </c>
      <c r="B11" s="13" t="s">
        <v>157</v>
      </c>
      <c r="C11" s="7">
        <v>-21.17</v>
      </c>
      <c r="D11" s="7">
        <v>-30.119999999999997</v>
      </c>
      <c r="E11" s="7">
        <v>-28.380000000000003</v>
      </c>
      <c r="F11" s="7">
        <v>-14.149999999999991</v>
      </c>
      <c r="G11" s="7">
        <v>-19.63</v>
      </c>
      <c r="H11" s="7">
        <v>-34.930000000000007</v>
      </c>
      <c r="I11" s="7">
        <v>-69.239999999999995</v>
      </c>
      <c r="J11" s="7">
        <v>-88.38000000000001</v>
      </c>
      <c r="K11" s="7">
        <v>-94.44</v>
      </c>
      <c r="L11" s="7">
        <v>-62.140000000000015</v>
      </c>
      <c r="M11" s="7">
        <v>-43.019999999999982</v>
      </c>
      <c r="N11" s="7">
        <v>-58.27000000000001</v>
      </c>
      <c r="O11" s="7">
        <v>-27.96</v>
      </c>
      <c r="P11" s="7">
        <v>-29.92</v>
      </c>
      <c r="Q11" s="7">
        <v>-24.079999999999991</v>
      </c>
      <c r="R11" s="7">
        <v>-27.910000000000011</v>
      </c>
      <c r="S11" s="7">
        <v>-34.64</v>
      </c>
      <c r="T11" s="7">
        <v>-59.08</v>
      </c>
      <c r="U11" s="13" t="s">
        <v>51</v>
      </c>
      <c r="V11" s="13" t="s">
        <v>157</v>
      </c>
    </row>
    <row r="12" spans="1:22" x14ac:dyDescent="0.25">
      <c r="A12" s="15" t="s">
        <v>45</v>
      </c>
      <c r="B12" s="15" t="s">
        <v>158</v>
      </c>
      <c r="C12" s="7">
        <v>-586.30999999999995</v>
      </c>
      <c r="D12" s="7">
        <v>-1081.18</v>
      </c>
      <c r="E12" s="7">
        <v>-2532.66</v>
      </c>
      <c r="F12" s="7">
        <v>-1209.6300000000001</v>
      </c>
      <c r="G12" s="7">
        <v>-2289.1</v>
      </c>
      <c r="H12" s="7">
        <v>-796.91000000000031</v>
      </c>
      <c r="I12" s="7">
        <v>-2231.1499999999996</v>
      </c>
      <c r="J12" s="7">
        <v>-1507.4100000000008</v>
      </c>
      <c r="K12" s="7">
        <v>-2837.54</v>
      </c>
      <c r="L12" s="7">
        <v>-3126.6000000000004</v>
      </c>
      <c r="M12" s="7">
        <v>-3231.4199999999992</v>
      </c>
      <c r="N12" s="7">
        <v>-2322.2300000000023</v>
      </c>
      <c r="O12" s="7">
        <v>-1980.16</v>
      </c>
      <c r="P12" s="7">
        <v>-2329.0200000000004</v>
      </c>
      <c r="Q12" s="7">
        <v>-2055.4899999999998</v>
      </c>
      <c r="R12" s="7">
        <v>-2119.4500000000007</v>
      </c>
      <c r="S12" s="7">
        <v>-1856.73</v>
      </c>
      <c r="T12" s="7">
        <v>-2535.8300000000004</v>
      </c>
      <c r="U12" s="15" t="s">
        <v>45</v>
      </c>
      <c r="V12" s="15" t="s">
        <v>158</v>
      </c>
    </row>
    <row r="13" spans="1:22" x14ac:dyDescent="0.25">
      <c r="A13" s="13" t="s">
        <v>52</v>
      </c>
      <c r="B13" s="13" t="s">
        <v>159</v>
      </c>
      <c r="C13" s="7">
        <v>-304.31</v>
      </c>
      <c r="D13" s="7">
        <v>-696.96</v>
      </c>
      <c r="E13" s="7">
        <v>-958.21</v>
      </c>
      <c r="F13" s="7">
        <v>-676.23999999999978</v>
      </c>
      <c r="G13" s="7">
        <v>-848.32</v>
      </c>
      <c r="H13" s="7">
        <v>-900.95999999999992</v>
      </c>
      <c r="I13" s="7">
        <v>-1284.2099999999998</v>
      </c>
      <c r="J13" s="7">
        <v>-1424.6900000000005</v>
      </c>
      <c r="K13" s="7">
        <v>-1784.19</v>
      </c>
      <c r="L13" s="7">
        <v>-2225.12</v>
      </c>
      <c r="M13" s="7">
        <v>-1486.8700000000003</v>
      </c>
      <c r="N13" s="7">
        <v>-1679.389999999999</v>
      </c>
      <c r="O13" s="7">
        <v>-1784.47</v>
      </c>
      <c r="P13" s="7">
        <v>-1690.6699999999998</v>
      </c>
      <c r="Q13" s="7">
        <v>-1687.7400000000002</v>
      </c>
      <c r="R13" s="7">
        <v>-1511.9899999999998</v>
      </c>
      <c r="S13" s="7">
        <v>-1710.07</v>
      </c>
      <c r="T13" s="7">
        <v>-1739.0400000000002</v>
      </c>
      <c r="U13" s="13" t="s">
        <v>52</v>
      </c>
      <c r="V13" s="13" t="s">
        <v>159</v>
      </c>
    </row>
    <row r="14" spans="1:22" x14ac:dyDescent="0.25">
      <c r="A14" s="13" t="s">
        <v>53</v>
      </c>
      <c r="B14" s="13" t="s">
        <v>160</v>
      </c>
      <c r="C14" s="7">
        <v>-0.19</v>
      </c>
      <c r="D14" s="7">
        <v>-1.9900000000000002</v>
      </c>
      <c r="E14" s="7">
        <v>-14.86</v>
      </c>
      <c r="F14" s="7">
        <v>-4.18</v>
      </c>
      <c r="G14" s="7">
        <v>-8.75</v>
      </c>
      <c r="H14" s="7">
        <v>-328.26</v>
      </c>
      <c r="I14" s="7">
        <v>-7.9399999999999977</v>
      </c>
      <c r="J14" s="7">
        <v>-7.7800000000000296</v>
      </c>
      <c r="K14" s="7">
        <v>-1.73</v>
      </c>
      <c r="L14" s="7">
        <v>-1.58</v>
      </c>
      <c r="M14" s="7">
        <v>-5.9499999999999993</v>
      </c>
      <c r="N14" s="7">
        <v>-2.86</v>
      </c>
      <c r="O14" s="7">
        <v>-0.04</v>
      </c>
      <c r="P14" s="7">
        <v>-3.9</v>
      </c>
      <c r="Q14" s="7">
        <v>-2.1800000000000002</v>
      </c>
      <c r="R14" s="7">
        <v>-1.1799999999999997</v>
      </c>
      <c r="S14" s="7">
        <v>-0.02</v>
      </c>
      <c r="T14" s="7">
        <v>-1.65</v>
      </c>
      <c r="U14" s="13" t="s">
        <v>53</v>
      </c>
      <c r="V14" s="13" t="s">
        <v>160</v>
      </c>
    </row>
    <row r="15" spans="1:22" ht="13.5" customHeight="1" x14ac:dyDescent="0.25">
      <c r="A15" s="15" t="s">
        <v>54</v>
      </c>
      <c r="B15" s="15" t="s">
        <v>161</v>
      </c>
      <c r="C15" s="7">
        <v>-42.33</v>
      </c>
      <c r="D15" s="7">
        <v>-19.420000000000002</v>
      </c>
      <c r="E15" s="7">
        <v>-18.340000000000003</v>
      </c>
      <c r="F15" s="7">
        <v>-42.05</v>
      </c>
      <c r="G15" s="7">
        <v>-10.43</v>
      </c>
      <c r="H15" s="7">
        <v>-1.4600000000000009</v>
      </c>
      <c r="I15" s="7">
        <v>-31.42</v>
      </c>
      <c r="J15" s="7">
        <v>-42.940000000000012</v>
      </c>
      <c r="K15" s="7">
        <v>-18.8</v>
      </c>
      <c r="L15" s="7">
        <v>-13.879999999999999</v>
      </c>
      <c r="M15" s="7">
        <v>-62.02000000000001</v>
      </c>
      <c r="N15" s="7">
        <v>-217.61999999999998</v>
      </c>
      <c r="O15" s="7">
        <v>-33.92</v>
      </c>
      <c r="P15" s="7">
        <v>-12.32</v>
      </c>
      <c r="Q15" s="7">
        <v>-32.690000000000005</v>
      </c>
      <c r="R15" s="7">
        <v>-12.419999999999987</v>
      </c>
      <c r="S15" s="7">
        <v>-12.88</v>
      </c>
      <c r="T15" s="7">
        <v>-11.299999999999999</v>
      </c>
      <c r="U15" s="15" t="s">
        <v>54</v>
      </c>
      <c r="V15" s="15" t="s">
        <v>161</v>
      </c>
    </row>
    <row r="16" spans="1:22" x14ac:dyDescent="0.25">
      <c r="A16" s="46" t="s">
        <v>169</v>
      </c>
      <c r="B16" s="46" t="s">
        <v>164</v>
      </c>
      <c r="C16" s="48">
        <f>+C9+C6</f>
        <v>451.1099999999999</v>
      </c>
      <c r="D16" s="48">
        <v>300.08000000000061</v>
      </c>
      <c r="E16" s="48">
        <v>616.23000000000047</v>
      </c>
      <c r="F16" s="48">
        <v>2159.5000000000009</v>
      </c>
      <c r="G16" s="48">
        <v>951.60000000000036</v>
      </c>
      <c r="H16" s="48">
        <v>923.21999999999844</v>
      </c>
      <c r="I16" s="48">
        <v>586.22000000000071</v>
      </c>
      <c r="J16" s="48">
        <v>537.01000000000386</v>
      </c>
      <c r="K16" s="48">
        <v>578.36999999999989</v>
      </c>
      <c r="L16" s="48">
        <v>183.12000000000171</v>
      </c>
      <c r="M16" s="47">
        <v>-525.85999999999967</v>
      </c>
      <c r="N16" s="47">
        <v>-775.98999999999887</v>
      </c>
      <c r="O16" s="47">
        <v>-362.72000000000116</v>
      </c>
      <c r="P16" s="47">
        <v>-106.97999999999956</v>
      </c>
      <c r="Q16" s="47">
        <v>-518.06000000000131</v>
      </c>
      <c r="R16" s="47">
        <f>+'Spr. z Całk. Dochodów 1'!S16-'Spr. z Całk. Dochodów 1'!R16</f>
        <v>-939.67999999999665</v>
      </c>
      <c r="S16" s="47">
        <f>+'Spr. z Całk. Dochodów 1'!T16</f>
        <v>-1383.3700000000008</v>
      </c>
      <c r="T16" s="47">
        <f>+'Spr. z Całk. Dochodów 1'!U16-'Spr. z Całk. Dochodów 1'!T16</f>
        <v>-1154.0399999999991</v>
      </c>
      <c r="U16" s="46" t="s">
        <v>169</v>
      </c>
      <c r="V16" s="46" t="s">
        <v>164</v>
      </c>
    </row>
    <row r="17" spans="1:22" x14ac:dyDescent="0.25">
      <c r="A17" s="13" t="s">
        <v>1</v>
      </c>
      <c r="B17" s="13" t="s">
        <v>122</v>
      </c>
      <c r="C17" s="7">
        <v>3.59</v>
      </c>
      <c r="D17" s="7">
        <v>72.959999999999994</v>
      </c>
      <c r="E17" s="7">
        <v>188.61</v>
      </c>
      <c r="F17" s="7">
        <v>44.649999999999977</v>
      </c>
      <c r="G17" s="7">
        <v>63.3</v>
      </c>
      <c r="H17" s="7">
        <v>63.75</v>
      </c>
      <c r="I17" s="7">
        <v>27.11</v>
      </c>
      <c r="J17" s="7">
        <v>27.53</v>
      </c>
      <c r="K17" s="7">
        <v>138.44</v>
      </c>
      <c r="L17" s="7">
        <v>2640.0299999999997</v>
      </c>
      <c r="M17" s="7">
        <v>138.90000000000009</v>
      </c>
      <c r="N17" s="7">
        <v>1426.9899999999993</v>
      </c>
      <c r="O17" s="7">
        <v>214.26</v>
      </c>
      <c r="P17" s="7">
        <v>1134.1400000000001</v>
      </c>
      <c r="Q17" s="7">
        <v>667.57999999999993</v>
      </c>
      <c r="R17" s="7">
        <v>927.9699999999998</v>
      </c>
      <c r="S17" s="7">
        <v>143.75</v>
      </c>
      <c r="T17" s="7">
        <v>219.14999999999998</v>
      </c>
      <c r="U17" s="13" t="s">
        <v>1</v>
      </c>
      <c r="V17" s="13" t="s">
        <v>122</v>
      </c>
    </row>
    <row r="18" spans="1:22" s="3" customFormat="1" x14ac:dyDescent="0.25">
      <c r="A18" s="15" t="s">
        <v>55</v>
      </c>
      <c r="B18" s="15" t="s">
        <v>123</v>
      </c>
      <c r="C18" s="7">
        <v>-36.049999999999997</v>
      </c>
      <c r="D18" s="7">
        <v>22.189999999999998</v>
      </c>
      <c r="E18" s="7">
        <v>-225.32999999999998</v>
      </c>
      <c r="F18" s="7">
        <v>-2495.37</v>
      </c>
      <c r="G18" s="7">
        <v>-84.14</v>
      </c>
      <c r="H18" s="7">
        <v>-873.85</v>
      </c>
      <c r="I18" s="7">
        <v>-898.73</v>
      </c>
      <c r="J18" s="7">
        <v>-3285.41</v>
      </c>
      <c r="K18" s="7">
        <v>-118.05</v>
      </c>
      <c r="L18" s="7">
        <v>-7.5700000000000074</v>
      </c>
      <c r="M18" s="7">
        <v>-20.879999999999995</v>
      </c>
      <c r="N18" s="7">
        <v>-243.24</v>
      </c>
      <c r="O18" s="7">
        <v>-1142.05</v>
      </c>
      <c r="P18" s="7">
        <v>1030.54</v>
      </c>
      <c r="Q18" s="7">
        <v>22</v>
      </c>
      <c r="R18" s="7">
        <v>-129.20999999999998</v>
      </c>
      <c r="S18" s="7">
        <v>-5.28</v>
      </c>
      <c r="T18" s="7">
        <v>-90.69</v>
      </c>
      <c r="U18" s="15" t="s">
        <v>55</v>
      </c>
      <c r="V18" s="15" t="s">
        <v>123</v>
      </c>
    </row>
    <row r="19" spans="1:22" x14ac:dyDescent="0.25">
      <c r="A19" s="46" t="s">
        <v>168</v>
      </c>
      <c r="B19" s="46" t="s">
        <v>165</v>
      </c>
      <c r="C19" s="47">
        <f>SUM(C16:C18)</f>
        <v>418.64999999999986</v>
      </c>
      <c r="D19" s="47">
        <v>395.23000000000059</v>
      </c>
      <c r="E19" s="47">
        <v>579.51000000000056</v>
      </c>
      <c r="F19" s="47">
        <v>-291.21999999999912</v>
      </c>
      <c r="G19" s="47">
        <v>930.76000000000033</v>
      </c>
      <c r="H19" s="47">
        <v>113.11999999999841</v>
      </c>
      <c r="I19" s="47">
        <v>-285.3999999999993</v>
      </c>
      <c r="J19" s="47">
        <v>-2720.8699999999958</v>
      </c>
      <c r="K19" s="47">
        <v>598.76</v>
      </c>
      <c r="L19" s="47">
        <v>2815.5800000000017</v>
      </c>
      <c r="M19" s="47">
        <v>-407.83999999999958</v>
      </c>
      <c r="N19" s="47">
        <v>407.75999999999817</v>
      </c>
      <c r="O19" s="47">
        <v>-1290.5100000000011</v>
      </c>
      <c r="P19" s="47">
        <v>2057.7000000000007</v>
      </c>
      <c r="Q19" s="47">
        <v>171.51999999999862</v>
      </c>
      <c r="R19" s="47">
        <f>+'Spr. z Całk. Dochodów 1'!S19-'Spr. z Całk. Dochodów 1'!R19</f>
        <v>-140.91999999999666</v>
      </c>
      <c r="S19" s="47">
        <f>+'Spr. z Całk. Dochodów 1'!T19</f>
        <v>-1244.9000000000008</v>
      </c>
      <c r="T19" s="47">
        <f>+'Spr. z Całk. Dochodów 1'!U19-'Spr. z Całk. Dochodów 1'!T19</f>
        <v>-1025.5799999999992</v>
      </c>
      <c r="U19" s="46" t="s">
        <v>168</v>
      </c>
      <c r="V19" s="46" t="s">
        <v>165</v>
      </c>
    </row>
    <row r="20" spans="1:22" ht="14.25" customHeight="1" x14ac:dyDescent="0.25">
      <c r="A20" s="15" t="s">
        <v>46</v>
      </c>
      <c r="B20" s="15" t="s">
        <v>124</v>
      </c>
      <c r="C20" s="7">
        <v>240.9</v>
      </c>
      <c r="D20" s="7">
        <v>-7.5</v>
      </c>
      <c r="E20" s="7">
        <v>-223.68</v>
      </c>
      <c r="F20" s="7">
        <v>44.300000000000004</v>
      </c>
      <c r="G20" s="7">
        <v>33.08</v>
      </c>
      <c r="H20" s="7">
        <v>12.630000000000003</v>
      </c>
      <c r="I20" s="7">
        <v>29.470000000000006</v>
      </c>
      <c r="J20" s="7">
        <v>118.47</v>
      </c>
      <c r="K20" s="7">
        <v>83.96</v>
      </c>
      <c r="L20" s="7">
        <v>20.180000000000007</v>
      </c>
      <c r="M20" s="7">
        <v>-2.5300000000000011</v>
      </c>
      <c r="N20" s="7">
        <v>38.709999999999994</v>
      </c>
      <c r="O20" s="7">
        <v>9.76</v>
      </c>
      <c r="P20" s="7">
        <v>0.13000000000000078</v>
      </c>
      <c r="Q20" s="7">
        <v>9.009999999999998</v>
      </c>
      <c r="R20" s="7">
        <v>39.120000000000005</v>
      </c>
      <c r="S20" s="7">
        <v>13.85</v>
      </c>
      <c r="T20" s="7">
        <v>137.9</v>
      </c>
      <c r="U20" s="15" t="s">
        <v>46</v>
      </c>
      <c r="V20" s="15" t="s">
        <v>124</v>
      </c>
    </row>
    <row r="21" spans="1:22" ht="14.25" customHeight="1" x14ac:dyDescent="0.25">
      <c r="A21" s="15" t="s">
        <v>3</v>
      </c>
      <c r="B21" s="15" t="s">
        <v>125</v>
      </c>
      <c r="C21" s="7">
        <v>-16.43</v>
      </c>
      <c r="D21" s="7">
        <v>-35.29</v>
      </c>
      <c r="E21" s="7">
        <v>-10.079999999999998</v>
      </c>
      <c r="F21" s="7">
        <v>-3.7800000000000011</v>
      </c>
      <c r="G21" s="7">
        <v>-14.1</v>
      </c>
      <c r="H21" s="7">
        <v>-134.54</v>
      </c>
      <c r="I21" s="7">
        <v>76.749999999999986</v>
      </c>
      <c r="J21" s="7">
        <v>-51.980000000000004</v>
      </c>
      <c r="K21" s="7">
        <v>-76.930000000000007</v>
      </c>
      <c r="L21" s="7">
        <v>-66.699999999999989</v>
      </c>
      <c r="M21" s="7">
        <v>-42.819999999999993</v>
      </c>
      <c r="N21" s="7">
        <v>-22.850000000000023</v>
      </c>
      <c r="O21" s="7">
        <v>-165.73000000000002</v>
      </c>
      <c r="P21" s="7">
        <v>-555.16</v>
      </c>
      <c r="Q21" s="7">
        <v>-416.34000000000003</v>
      </c>
      <c r="R21" s="7">
        <v>-509.78</v>
      </c>
      <c r="S21" s="7">
        <v>-343.25</v>
      </c>
      <c r="T21" s="7">
        <v>-237.97000000000003</v>
      </c>
      <c r="U21" s="15" t="s">
        <v>3</v>
      </c>
      <c r="V21" s="15" t="s">
        <v>125</v>
      </c>
    </row>
    <row r="22" spans="1:22" s="3" customFormat="1" ht="14.25" customHeight="1" x14ac:dyDescent="0.25">
      <c r="A22" s="15" t="s">
        <v>56</v>
      </c>
      <c r="B22" s="15"/>
      <c r="C22" s="7">
        <v>0</v>
      </c>
      <c r="D22" s="7">
        <v>0</v>
      </c>
      <c r="E22" s="7">
        <v>348.59</v>
      </c>
      <c r="F22" s="7">
        <v>-46.139999999999986</v>
      </c>
      <c r="G22" s="7">
        <v>-38.72</v>
      </c>
      <c r="H22" s="7">
        <v>-72.680000000000007</v>
      </c>
      <c r="I22" s="7">
        <v>-43.81</v>
      </c>
      <c r="J22" s="7">
        <v>-68.66</v>
      </c>
      <c r="K22" s="7">
        <v>-83.75</v>
      </c>
      <c r="L22" s="7">
        <v>-303.69</v>
      </c>
      <c r="M22" s="7">
        <v>-1.999999999998181E-2</v>
      </c>
      <c r="N22" s="7">
        <v>70.519999999999982</v>
      </c>
      <c r="O22" s="7">
        <v>0</v>
      </c>
      <c r="P22" s="7">
        <v>-172.85</v>
      </c>
      <c r="Q22" s="7">
        <v>-86.250000000000028</v>
      </c>
      <c r="R22" s="7">
        <v>-8.2999999999999545</v>
      </c>
      <c r="S22" s="7">
        <v>-0.4</v>
      </c>
      <c r="T22" s="7">
        <v>37.51</v>
      </c>
      <c r="U22" s="15" t="s">
        <v>56</v>
      </c>
      <c r="V22" s="15"/>
    </row>
    <row r="23" spans="1:22" x14ac:dyDescent="0.25">
      <c r="A23" s="46" t="s">
        <v>167</v>
      </c>
      <c r="B23" s="46" t="s">
        <v>166</v>
      </c>
      <c r="C23" s="47">
        <f>SUM(C19:C22)</f>
        <v>643.11999999999989</v>
      </c>
      <c r="D23" s="47">
        <v>352.44000000000051</v>
      </c>
      <c r="E23" s="47">
        <v>694.3400000000006</v>
      </c>
      <c r="F23" s="47">
        <v>-296.83999999999901</v>
      </c>
      <c r="G23" s="47">
        <v>911.02000000000032</v>
      </c>
      <c r="H23" s="47">
        <v>-81.470000000001505</v>
      </c>
      <c r="I23" s="47">
        <v>-222.98999999999933</v>
      </c>
      <c r="J23" s="47">
        <v>-2723.0399999999959</v>
      </c>
      <c r="K23" s="47">
        <v>522.04</v>
      </c>
      <c r="L23" s="47">
        <v>2465.3700000000013</v>
      </c>
      <c r="M23" s="47">
        <v>-453.20999999999952</v>
      </c>
      <c r="N23" s="47">
        <v>494.13999999999851</v>
      </c>
      <c r="O23" s="47">
        <v>-1446.4800000000012</v>
      </c>
      <c r="P23" s="47">
        <v>1329.8200000000006</v>
      </c>
      <c r="Q23" s="47">
        <v>-322.06000000000142</v>
      </c>
      <c r="R23" s="47">
        <f>+'Spr. z Całk. Dochodów 1'!S23-'Spr. z Całk. Dochodów 1'!R23</f>
        <v>-619.87999999999647</v>
      </c>
      <c r="S23" s="47">
        <f>+'Spr. z Całk. Dochodów 1'!T23</f>
        <v>-1574.7000000000007</v>
      </c>
      <c r="T23" s="47">
        <f>+'Spr. z Całk. Dochodów 1'!U23-'Spr. z Całk. Dochodów 1'!T23</f>
        <v>-1088.1399999999994</v>
      </c>
      <c r="U23" s="46" t="s">
        <v>167</v>
      </c>
      <c r="V23" s="46" t="s">
        <v>166</v>
      </c>
    </row>
    <row r="24" spans="1:22" x14ac:dyDescent="0.25">
      <c r="A24" s="13" t="s">
        <v>57</v>
      </c>
      <c r="B24" s="13" t="s">
        <v>126</v>
      </c>
      <c r="C24" s="7">
        <v>-73.44</v>
      </c>
      <c r="D24" s="7">
        <v>-142.32</v>
      </c>
      <c r="E24" s="7">
        <v>139.63</v>
      </c>
      <c r="F24" s="7">
        <v>-646.31000000000006</v>
      </c>
      <c r="G24" s="7">
        <v>-195.22</v>
      </c>
      <c r="H24" s="7">
        <v>-263.52999999999997</v>
      </c>
      <c r="I24" s="7">
        <v>8694.34</v>
      </c>
      <c r="J24" s="7">
        <v>530.40999999999985</v>
      </c>
      <c r="K24" s="7">
        <v>-394.84</v>
      </c>
      <c r="L24" s="7">
        <v>-571.83999999999992</v>
      </c>
      <c r="M24" s="7">
        <v>-416.82000000000005</v>
      </c>
      <c r="N24" s="7">
        <v>1351.11</v>
      </c>
      <c r="O24" s="7">
        <v>-498.08</v>
      </c>
      <c r="P24" s="7">
        <v>-247.21999999999997</v>
      </c>
      <c r="Q24" s="7">
        <v>-523.79</v>
      </c>
      <c r="R24" s="7">
        <v>-4216.67</v>
      </c>
      <c r="S24" s="16">
        <v>-61.31</v>
      </c>
      <c r="T24" s="16">
        <v>-7.980000000000004</v>
      </c>
      <c r="U24" s="13" t="s">
        <v>57</v>
      </c>
      <c r="V24" s="13" t="s">
        <v>126</v>
      </c>
    </row>
    <row r="25" spans="1:22" x14ac:dyDescent="0.25">
      <c r="A25" s="46" t="s">
        <v>58</v>
      </c>
      <c r="B25" s="46" t="s">
        <v>127</v>
      </c>
      <c r="C25" s="47">
        <f>SUM(C23:C24)</f>
        <v>569.67999999999984</v>
      </c>
      <c r="D25" s="47">
        <v>210.12000000000057</v>
      </c>
      <c r="E25" s="47">
        <v>833.97000000000048</v>
      </c>
      <c r="F25" s="47">
        <v>-943.14999999999895</v>
      </c>
      <c r="G25" s="47">
        <v>715.8000000000003</v>
      </c>
      <c r="H25" s="47">
        <v>-345.00000000000148</v>
      </c>
      <c r="I25" s="47">
        <f>+I24+I23</f>
        <v>8471.35</v>
      </c>
      <c r="J25" s="47">
        <v>-2192.6299999999956</v>
      </c>
      <c r="K25" s="47">
        <v>127.19999999999999</v>
      </c>
      <c r="L25" s="47">
        <v>1893.5300000000013</v>
      </c>
      <c r="M25" s="47">
        <v>-870.02999999999952</v>
      </c>
      <c r="N25" s="47">
        <v>1845.2499999999982</v>
      </c>
      <c r="O25" s="47">
        <v>-1944.5600000000011</v>
      </c>
      <c r="P25" s="47">
        <v>1082.6000000000004</v>
      </c>
      <c r="Q25" s="47">
        <v>-845.85000000000139</v>
      </c>
      <c r="R25" s="47">
        <f>+'Spr. z Całk. Dochodów 1'!S25-'Spr. z Całk. Dochodów 1'!R25</f>
        <v>-4836.5499999999965</v>
      </c>
      <c r="S25" s="47">
        <f>+'Spr. z Całk. Dochodów 1'!T25</f>
        <v>-1636.0100000000007</v>
      </c>
      <c r="T25" s="47">
        <f>+'Spr. z Całk. Dochodów 1'!U25-'Spr. z Całk. Dochodów 1'!T25</f>
        <v>-1096.1199999999994</v>
      </c>
      <c r="U25" s="46" t="s">
        <v>58</v>
      </c>
      <c r="V25" s="46" t="s">
        <v>127</v>
      </c>
    </row>
    <row r="26" spans="1:22" s="3" customFormat="1" ht="13.5" customHeight="1" x14ac:dyDescent="0.25">
      <c r="A26" s="19" t="s">
        <v>163</v>
      </c>
      <c r="B26" s="19" t="s">
        <v>162</v>
      </c>
      <c r="C26" s="34">
        <f>+C25</f>
        <v>569.67999999999984</v>
      </c>
      <c r="D26" s="20">
        <v>210.12000000000057</v>
      </c>
      <c r="E26" s="20">
        <v>833.97000000000048</v>
      </c>
      <c r="F26" s="53">
        <v>-943.14999999999895</v>
      </c>
      <c r="G26" s="53">
        <v>715.8000000000003</v>
      </c>
      <c r="H26" s="53">
        <v>-345.00000000000148</v>
      </c>
      <c r="I26" s="53">
        <v>8471.35</v>
      </c>
      <c r="J26" s="53">
        <v>-2192.6299999999956</v>
      </c>
      <c r="K26" s="53">
        <v>127.19999999999999</v>
      </c>
      <c r="L26" s="53">
        <v>1893.5300000000013</v>
      </c>
      <c r="M26" s="53">
        <v>-870.02999999999952</v>
      </c>
      <c r="N26" s="20">
        <v>1845.2499999999982</v>
      </c>
      <c r="O26" s="53">
        <v>-1944.5600000000011</v>
      </c>
      <c r="P26" s="20">
        <v>1082.6000000000004</v>
      </c>
      <c r="Q26" s="53">
        <v>-845.85000000000139</v>
      </c>
      <c r="R26" s="53">
        <f>+'Spr. z Całk. Dochodów 1'!S26-'Spr. z Całk. Dochodów 1'!R26</f>
        <v>-4836.5499999999965</v>
      </c>
      <c r="S26" s="34">
        <f>+'Spr. z Całk. Dochodów 1'!T26</f>
        <v>-1636.0100000000007</v>
      </c>
      <c r="T26" s="34">
        <f>+'Spr. z Całk. Dochodów 1'!U26-'Spr. z Całk. Dochodów 1'!T26</f>
        <v>-1096.1199999999994</v>
      </c>
      <c r="U26" s="19" t="s">
        <v>163</v>
      </c>
      <c r="V26" s="19" t="s">
        <v>162</v>
      </c>
    </row>
    <row r="27" spans="1:22" x14ac:dyDescent="0.25">
      <c r="A27" s="49" t="s">
        <v>59</v>
      </c>
      <c r="B27" s="49" t="s">
        <v>129</v>
      </c>
      <c r="C27" s="47">
        <f>+C25</f>
        <v>569.67999999999984</v>
      </c>
      <c r="D27" s="47">
        <v>210.12000000000057</v>
      </c>
      <c r="E27" s="47">
        <v>833.97000000000048</v>
      </c>
      <c r="F27" s="47">
        <v>-943.14999999999895</v>
      </c>
      <c r="G27" s="47">
        <v>715.8000000000003</v>
      </c>
      <c r="H27" s="47">
        <v>-345.00000000000148</v>
      </c>
      <c r="I27" s="47">
        <v>8471.35</v>
      </c>
      <c r="J27" s="47">
        <v>-2192.6299999999956</v>
      </c>
      <c r="K27" s="47">
        <v>127.19999999999999</v>
      </c>
      <c r="L27" s="47">
        <v>1893.5300000000013</v>
      </c>
      <c r="M27" s="47">
        <v>-870.02999999999952</v>
      </c>
      <c r="N27" s="47">
        <v>1845.2499999999982</v>
      </c>
      <c r="O27" s="47">
        <v>-1944.5600000000011</v>
      </c>
      <c r="P27" s="47">
        <v>1082.6000000000004</v>
      </c>
      <c r="Q27" s="47">
        <v>-845.85000000000139</v>
      </c>
      <c r="R27" s="47">
        <f>+'Spr. z Całk. Dochodów 1'!S27-'Spr. z Całk. Dochodów 1'!R27</f>
        <v>-4836.5499999999965</v>
      </c>
      <c r="S27" s="47">
        <f>+'Spr. z Całk. Dochodów 1'!T27</f>
        <v>-1636.0100000000007</v>
      </c>
      <c r="T27" s="47">
        <f>+'Spr. z Całk. Dochodów 1'!U27-'Spr. z Całk. Dochodów 1'!T27</f>
        <v>-1096.1199999999994</v>
      </c>
      <c r="U27" s="49" t="s">
        <v>59</v>
      </c>
      <c r="V27" s="49" t="s">
        <v>129</v>
      </c>
    </row>
    <row r="28" spans="1:22" s="3" customFormat="1" x14ac:dyDescent="0.25">
      <c r="A28" s="21" t="s">
        <v>69</v>
      </c>
      <c r="B28" s="21" t="s">
        <v>69</v>
      </c>
      <c r="C28" s="7">
        <v>829.68</v>
      </c>
      <c r="D28" s="7">
        <v>816.32</v>
      </c>
      <c r="E28" s="7">
        <v>1120.3800000000001</v>
      </c>
      <c r="F28" s="7">
        <v>213.95000000000164</v>
      </c>
      <c r="G28" s="7">
        <v>1727.2400000000002</v>
      </c>
      <c r="H28" s="7">
        <v>260.2899999999986</v>
      </c>
      <c r="I28" s="7">
        <v>170.66000000000076</v>
      </c>
      <c r="J28" s="7">
        <v>-1736.3899999999958</v>
      </c>
      <c r="K28" s="7">
        <v>1916.67</v>
      </c>
      <c r="L28" s="7">
        <v>4046.1600000000017</v>
      </c>
      <c r="M28" s="7">
        <v>704.94000000000062</v>
      </c>
      <c r="N28" s="7">
        <v>764.40999999999804</v>
      </c>
      <c r="O28" s="7">
        <v>-294.95000000000118</v>
      </c>
      <c r="P28" s="7">
        <v>3101.6300000000006</v>
      </c>
      <c r="Q28" s="7">
        <v>1263.1499999999987</v>
      </c>
      <c r="R28" s="7">
        <v>942.850000000004</v>
      </c>
      <c r="S28" s="7">
        <v>-116.91000000000076</v>
      </c>
      <c r="T28" s="7">
        <v>225.86000000000058</v>
      </c>
      <c r="U28" s="21" t="s">
        <v>69</v>
      </c>
      <c r="V28" s="21" t="s">
        <v>69</v>
      </c>
    </row>
    <row r="29" spans="1:22" x14ac:dyDescent="0.25">
      <c r="A29" s="35" t="s">
        <v>200</v>
      </c>
      <c r="B29" s="35" t="s">
        <v>184</v>
      </c>
      <c r="C29" s="35"/>
      <c r="D29" s="35"/>
      <c r="E29" s="35"/>
      <c r="F29" s="35"/>
      <c r="G29" s="10"/>
      <c r="H29" s="10"/>
      <c r="I29" s="10"/>
      <c r="J29" s="10"/>
      <c r="K29" s="10"/>
      <c r="L29" s="10"/>
      <c r="M29" s="10" t="s">
        <v>0</v>
      </c>
      <c r="N29" s="10" t="s">
        <v>0</v>
      </c>
    </row>
    <row r="30" spans="1:22" x14ac:dyDescent="0.25">
      <c r="S30" s="31" t="s">
        <v>0</v>
      </c>
      <c r="T30" s="31" t="s">
        <v>0</v>
      </c>
    </row>
    <row r="31" spans="1:22" x14ac:dyDescent="0.25">
      <c r="I31" s="31" t="s">
        <v>0</v>
      </c>
    </row>
    <row r="32" spans="1:22" x14ac:dyDescent="0.25">
      <c r="P32" s="31" t="s">
        <v>0</v>
      </c>
      <c r="Q32" s="31" t="s">
        <v>0</v>
      </c>
      <c r="R32" s="31"/>
    </row>
    <row r="37" spans="9:9" x14ac:dyDescent="0.25">
      <c r="I37" s="9" t="s">
        <v>0</v>
      </c>
    </row>
    <row r="38" spans="9:9" x14ac:dyDescent="0.25">
      <c r="I38" s="9" t="s">
        <v>0</v>
      </c>
    </row>
    <row r="39" spans="9:9" x14ac:dyDescent="0.25">
      <c r="I39" s="9" t="s">
        <v>0</v>
      </c>
    </row>
    <row r="40" spans="9:9" x14ac:dyDescent="0.25">
      <c r="I40" s="9" t="s">
        <v>0</v>
      </c>
    </row>
    <row r="41" spans="9:9" x14ac:dyDescent="0.25">
      <c r="I41" s="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L55"/>
  <sheetViews>
    <sheetView workbookViewId="0">
      <selection activeCell="A6" sqref="A6"/>
    </sheetView>
  </sheetViews>
  <sheetFormatPr defaultColWidth="9.140625" defaultRowHeight="15" x14ac:dyDescent="0.25"/>
  <cols>
    <col min="1" max="1" width="41.140625" style="9" customWidth="1"/>
    <col min="2" max="2" width="36.7109375" style="9" customWidth="1"/>
    <col min="3" max="13" width="10.140625" style="9" customWidth="1"/>
    <col min="14" max="21" width="10.140625" style="3" customWidth="1"/>
    <col min="22" max="22" width="34.7109375" style="3" customWidth="1"/>
    <col min="23" max="23" width="40.28515625" style="3" customWidth="1"/>
    <col min="24" max="792" width="9.140625" style="3"/>
    <col min="793" max="16384" width="9.140625" style="9"/>
  </cols>
  <sheetData>
    <row r="1" spans="1:792" ht="43.5" customHeight="1" x14ac:dyDescent="0.25">
      <c r="A1" s="11"/>
      <c r="B1" s="11"/>
      <c r="C1" s="10"/>
      <c r="D1" s="10"/>
      <c r="E1" s="10"/>
      <c r="F1" s="10"/>
      <c r="G1" s="10"/>
      <c r="H1" s="10"/>
      <c r="I1" s="10"/>
      <c r="J1" s="10"/>
      <c r="K1" s="10"/>
      <c r="L1" s="10" t="s">
        <v>0</v>
      </c>
      <c r="M1" s="10"/>
    </row>
    <row r="2" spans="1:792" ht="26.25" x14ac:dyDescent="0.4">
      <c r="A2" s="5" t="s">
        <v>67</v>
      </c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9"/>
      <c r="O2" s="29"/>
      <c r="P2" s="29"/>
    </row>
    <row r="3" spans="1:792" x14ac:dyDescent="0.25">
      <c r="A3" s="18" t="s">
        <v>85</v>
      </c>
      <c r="B3" s="18"/>
      <c r="C3" s="10"/>
      <c r="D3" s="10"/>
      <c r="E3" s="10"/>
      <c r="F3" s="10"/>
      <c r="G3" s="10"/>
      <c r="H3" s="10"/>
      <c r="I3" s="10"/>
      <c r="J3" s="10" t="s">
        <v>0</v>
      </c>
      <c r="K3" s="10"/>
      <c r="L3" s="10"/>
      <c r="M3" s="10"/>
      <c r="N3" s="30"/>
      <c r="O3" s="30"/>
      <c r="P3" s="30"/>
      <c r="S3" s="3" t="s">
        <v>0</v>
      </c>
      <c r="T3" s="3" t="s">
        <v>0</v>
      </c>
      <c r="U3" s="3" t="s">
        <v>0</v>
      </c>
    </row>
    <row r="4" spans="1:792" x14ac:dyDescent="0.25">
      <c r="A4" s="50" t="s">
        <v>47</v>
      </c>
      <c r="B4" s="37" t="s">
        <v>153</v>
      </c>
      <c r="C4" s="44" t="s">
        <v>73</v>
      </c>
      <c r="D4" s="44" t="s">
        <v>92</v>
      </c>
      <c r="E4" s="44" t="s">
        <v>91</v>
      </c>
      <c r="F4" s="44" t="s">
        <v>93</v>
      </c>
      <c r="G4" s="44" t="s">
        <v>74</v>
      </c>
      <c r="H4" s="44" t="s">
        <v>75</v>
      </c>
      <c r="I4" s="44" t="s">
        <v>76</v>
      </c>
      <c r="J4" s="44" t="s">
        <v>89</v>
      </c>
      <c r="K4" s="44" t="s">
        <v>77</v>
      </c>
      <c r="L4" s="45" t="s">
        <v>78</v>
      </c>
      <c r="M4" s="45" t="s">
        <v>79</v>
      </c>
      <c r="N4" s="45" t="s">
        <v>88</v>
      </c>
      <c r="O4" s="45" t="s">
        <v>171</v>
      </c>
      <c r="P4" s="45" t="s">
        <v>172</v>
      </c>
      <c r="Q4" s="45" t="s">
        <v>196</v>
      </c>
      <c r="R4" s="45" t="s">
        <v>199</v>
      </c>
      <c r="S4" s="45" t="s">
        <v>227</v>
      </c>
      <c r="T4" s="45" t="s">
        <v>225</v>
      </c>
      <c r="U4" s="45" t="s">
        <v>218</v>
      </c>
      <c r="V4" s="50" t="s">
        <v>47</v>
      </c>
      <c r="W4" s="37" t="s">
        <v>153</v>
      </c>
    </row>
    <row r="5" spans="1:792" s="3" customFormat="1" x14ac:dyDescent="0.25">
      <c r="A5" s="21" t="s">
        <v>87</v>
      </c>
      <c r="B5" s="21" t="s">
        <v>130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1" t="s">
        <v>87</v>
      </c>
      <c r="W5" s="21" t="s">
        <v>130</v>
      </c>
    </row>
    <row r="6" spans="1:792" x14ac:dyDescent="0.25">
      <c r="A6" s="23" t="s">
        <v>198</v>
      </c>
      <c r="B6" s="23" t="s">
        <v>197</v>
      </c>
      <c r="C6" s="7">
        <v>-2792.81</v>
      </c>
      <c r="D6" s="7">
        <v>569.67999999999995</v>
      </c>
      <c r="E6" s="7">
        <v>779.8</v>
      </c>
      <c r="F6" s="7">
        <v>1613.78</v>
      </c>
      <c r="G6" s="7">
        <v>670.61</v>
      </c>
      <c r="H6" s="7">
        <v>715.8</v>
      </c>
      <c r="I6" s="7">
        <v>370.8</v>
      </c>
      <c r="J6" s="7">
        <v>8842.14</v>
      </c>
      <c r="K6" s="7">
        <v>7587.48</v>
      </c>
      <c r="L6" s="7">
        <v>127.2</v>
      </c>
      <c r="M6" s="7">
        <v>2020.74</v>
      </c>
      <c r="N6" s="7">
        <v>1150.71</v>
      </c>
      <c r="O6" s="7">
        <v>2995.96</v>
      </c>
      <c r="P6" s="7">
        <v>-1944.56</v>
      </c>
      <c r="Q6" s="7">
        <v>-861.96</v>
      </c>
      <c r="R6" s="7">
        <v>-1707.81</v>
      </c>
      <c r="S6" s="7">
        <v>-6555.36</v>
      </c>
      <c r="T6" s="7">
        <v>-1636.01</v>
      </c>
      <c r="U6" s="7">
        <v>-2732.13</v>
      </c>
      <c r="V6" s="23" t="s">
        <v>198</v>
      </c>
      <c r="W6" s="23" t="s">
        <v>197</v>
      </c>
    </row>
    <row r="7" spans="1:792" x14ac:dyDescent="0.25">
      <c r="A7" s="15" t="s">
        <v>4</v>
      </c>
      <c r="B7" s="15" t="s">
        <v>131</v>
      </c>
      <c r="C7" s="7">
        <v>1606.28</v>
      </c>
      <c r="D7" s="7">
        <v>411.03</v>
      </c>
      <c r="E7" s="7">
        <v>832.13</v>
      </c>
      <c r="F7" s="7">
        <v>1372.99</v>
      </c>
      <c r="G7" s="7">
        <v>1878.16</v>
      </c>
      <c r="H7" s="7">
        <v>796.48</v>
      </c>
      <c r="I7" s="7">
        <v>943.65</v>
      </c>
      <c r="J7" s="7">
        <v>1399.71</v>
      </c>
      <c r="K7" s="7">
        <v>2384.19</v>
      </c>
      <c r="L7" s="7">
        <v>1317.91</v>
      </c>
      <c r="M7" s="7">
        <v>2548.4899999999998</v>
      </c>
      <c r="N7" s="7">
        <v>3661.27</v>
      </c>
      <c r="O7" s="7">
        <v>4017.92</v>
      </c>
      <c r="P7" s="7">
        <v>995.56</v>
      </c>
      <c r="Q7" s="7">
        <v>2039.49</v>
      </c>
      <c r="R7" s="7">
        <v>3131.12</v>
      </c>
      <c r="S7" s="7">
        <v>4214.8900000000003</v>
      </c>
      <c r="T7" s="7">
        <v>1127.99</v>
      </c>
      <c r="U7" s="7">
        <v>2379.4299999999998</v>
      </c>
      <c r="V7" s="15" t="s">
        <v>4</v>
      </c>
      <c r="W7" s="15" t="s">
        <v>131</v>
      </c>
    </row>
    <row r="8" spans="1:792" x14ac:dyDescent="0.25">
      <c r="A8" s="46" t="s">
        <v>61</v>
      </c>
      <c r="B8" s="46" t="s">
        <v>177</v>
      </c>
      <c r="C8" s="43">
        <v>2777.24</v>
      </c>
      <c r="D8" s="43">
        <v>733.52</v>
      </c>
      <c r="E8" s="43">
        <v>113.9</v>
      </c>
      <c r="F8" s="43">
        <v>2356.96</v>
      </c>
      <c r="G8" s="43">
        <v>4818.28</v>
      </c>
      <c r="H8" s="43">
        <v>2559.27</v>
      </c>
      <c r="I8" s="43">
        <v>3188.28</v>
      </c>
      <c r="J8" s="43">
        <v>4288.6899999999996</v>
      </c>
      <c r="K8" s="43">
        <v>5629.85</v>
      </c>
      <c r="L8" s="43">
        <v>853.07</v>
      </c>
      <c r="M8" s="43">
        <v>1694.79</v>
      </c>
      <c r="N8" s="43">
        <v>2948.5700000000006</v>
      </c>
      <c r="O8" s="43">
        <v>2797.7500000000014</v>
      </c>
      <c r="P8" s="43">
        <v>639.69999999999891</v>
      </c>
      <c r="Q8" s="43">
        <v>2745.81</v>
      </c>
      <c r="R8" s="43">
        <v>3554.91</v>
      </c>
      <c r="S8" s="43">
        <v>3137.51</v>
      </c>
      <c r="T8" s="43">
        <v>464.71</v>
      </c>
      <c r="U8" s="43">
        <v>753.16</v>
      </c>
      <c r="V8" s="46" t="s">
        <v>61</v>
      </c>
      <c r="W8" s="46" t="s">
        <v>177</v>
      </c>
    </row>
    <row r="9" spans="1:792" ht="16.5" customHeight="1" x14ac:dyDescent="0.25">
      <c r="A9" s="49" t="s">
        <v>62</v>
      </c>
      <c r="B9" s="49" t="s">
        <v>178</v>
      </c>
      <c r="C9" s="43">
        <v>-2386.35</v>
      </c>
      <c r="D9" s="43">
        <v>-1138.8699999999999</v>
      </c>
      <c r="E9" s="43">
        <v>-1377.9</v>
      </c>
      <c r="F9" s="43">
        <v>-3805.78</v>
      </c>
      <c r="G9" s="43">
        <v>-5648.55</v>
      </c>
      <c r="H9" s="43">
        <v>-1537.03</v>
      </c>
      <c r="I9" s="43">
        <v>-4158.74</v>
      </c>
      <c r="J9" s="43">
        <v>-6462.74</v>
      </c>
      <c r="K9" s="43">
        <v>-9993.33</v>
      </c>
      <c r="L9" s="43">
        <v>-3368.4</v>
      </c>
      <c r="M9" s="43">
        <v>-6480.85</v>
      </c>
      <c r="N9" s="43">
        <v>-8560.5300000000007</v>
      </c>
      <c r="O9" s="43">
        <v>-10864.530000000002</v>
      </c>
      <c r="P9" s="43">
        <v>-2171.2999999999993</v>
      </c>
      <c r="Q9" s="43">
        <v>-4518.76</v>
      </c>
      <c r="R9" s="43">
        <v>-6365.18</v>
      </c>
      <c r="S9" s="43">
        <v>-8296.85</v>
      </c>
      <c r="T9" s="43">
        <v>-2392.9499999999998</v>
      </c>
      <c r="U9" s="43">
        <v>-4315.1899999999996</v>
      </c>
      <c r="V9" s="49" t="s">
        <v>62</v>
      </c>
      <c r="W9" s="49" t="s">
        <v>178</v>
      </c>
    </row>
    <row r="10" spans="1:792" x14ac:dyDescent="0.25">
      <c r="A10" s="49" t="s">
        <v>63</v>
      </c>
      <c r="B10" s="49" t="s">
        <v>179</v>
      </c>
      <c r="C10" s="43">
        <v>-208.73</v>
      </c>
      <c r="D10" s="43">
        <v>83.47</v>
      </c>
      <c r="E10" s="43">
        <v>1872.45</v>
      </c>
      <c r="F10" s="43">
        <v>1824.8</v>
      </c>
      <c r="G10" s="43">
        <v>2015.63</v>
      </c>
      <c r="H10" s="43">
        <v>403.33</v>
      </c>
      <c r="I10" s="43">
        <v>2501.1999999999998</v>
      </c>
      <c r="J10" s="43">
        <v>12501.859999999999</v>
      </c>
      <c r="K10" s="43">
        <v>12999.25</v>
      </c>
      <c r="L10" s="43">
        <v>-346.79</v>
      </c>
      <c r="M10" s="43">
        <v>-779.45</v>
      </c>
      <c r="N10" s="43">
        <v>-724.3</v>
      </c>
      <c r="O10" s="43">
        <v>3459.5800000000004</v>
      </c>
      <c r="P10" s="43">
        <v>-869.82999999999981</v>
      </c>
      <c r="Q10" s="43">
        <v>8903.59</v>
      </c>
      <c r="R10" s="43">
        <v>8320.89</v>
      </c>
      <c r="S10" s="43">
        <v>7775.2</v>
      </c>
      <c r="T10" s="43">
        <v>-293.14999999999998</v>
      </c>
      <c r="U10" s="43">
        <v>-1017.29</v>
      </c>
      <c r="V10" s="49" t="s">
        <v>63</v>
      </c>
      <c r="W10" s="49" t="s">
        <v>179</v>
      </c>
    </row>
    <row r="11" spans="1:792" s="22" customFormat="1" x14ac:dyDescent="0.25">
      <c r="A11" s="51" t="s">
        <v>64</v>
      </c>
      <c r="B11" s="51" t="s">
        <v>132</v>
      </c>
      <c r="C11" s="52">
        <v>182.15</v>
      </c>
      <c r="D11" s="52">
        <f>SUM(D8:D10)</f>
        <v>-321.87999999999988</v>
      </c>
      <c r="E11" s="52">
        <f t="shared" ref="E11:F11" si="0">SUM(E8:E10)</f>
        <v>608.45000000000005</v>
      </c>
      <c r="F11" s="52">
        <f t="shared" si="0"/>
        <v>375.97999999999979</v>
      </c>
      <c r="G11" s="52">
        <v>1185.3599999999999</v>
      </c>
      <c r="H11" s="52">
        <v>1425.57</v>
      </c>
      <c r="I11" s="52">
        <v>1530.75</v>
      </c>
      <c r="J11" s="52">
        <v>10327.809999999998</v>
      </c>
      <c r="K11" s="52">
        <v>8635.77</v>
      </c>
      <c r="L11" s="52">
        <v>-2862.12</v>
      </c>
      <c r="M11" s="52">
        <v>-5565.52</v>
      </c>
      <c r="N11" s="52">
        <v>-6336.2599999999993</v>
      </c>
      <c r="O11" s="52">
        <v>-4607.2000000000007</v>
      </c>
      <c r="P11" s="52">
        <f>SUM(P8:P10)</f>
        <v>-2401.4300000000003</v>
      </c>
      <c r="Q11" s="52">
        <f>SUM(Q8:Q10)</f>
        <v>7130.6399999999994</v>
      </c>
      <c r="R11" s="52">
        <v>5510.62</v>
      </c>
      <c r="S11" s="52">
        <v>2615.86</v>
      </c>
      <c r="T11" s="52">
        <v>-2221.39</v>
      </c>
      <c r="U11" s="52">
        <f>SUM(U8:U10)</f>
        <v>-4579.32</v>
      </c>
      <c r="V11" s="51" t="s">
        <v>64</v>
      </c>
      <c r="W11" s="51" t="s">
        <v>132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</row>
    <row r="12" spans="1:792" s="3" customFormat="1" x14ac:dyDescent="0.25">
      <c r="A12" s="54" t="s">
        <v>136</v>
      </c>
      <c r="B12" s="54" t="s">
        <v>133</v>
      </c>
      <c r="C12" s="55">
        <v>182.15</v>
      </c>
      <c r="D12" s="55">
        <f>+D11</f>
        <v>-321.87999999999988</v>
      </c>
      <c r="E12" s="55">
        <f t="shared" ref="E12:F12" si="1">+E11</f>
        <v>608.45000000000005</v>
      </c>
      <c r="F12" s="55">
        <f t="shared" si="1"/>
        <v>375.97999999999979</v>
      </c>
      <c r="G12" s="55">
        <v>1185.3599999999999</v>
      </c>
      <c r="H12" s="55">
        <v>1425.57</v>
      </c>
      <c r="I12" s="55">
        <v>1530.75</v>
      </c>
      <c r="J12" s="55">
        <v>10327.809999999998</v>
      </c>
      <c r="K12" s="55">
        <v>8635.77</v>
      </c>
      <c r="L12" s="55">
        <v>-2862.12</v>
      </c>
      <c r="M12" s="55">
        <v>-5565.52</v>
      </c>
      <c r="N12" s="55">
        <v>-6336.2599999999993</v>
      </c>
      <c r="O12" s="55">
        <v>-4607.2000000000007</v>
      </c>
      <c r="P12" s="55">
        <v>-2401.4300000000003</v>
      </c>
      <c r="Q12" s="55">
        <f>+Q11</f>
        <v>7130.6399999999994</v>
      </c>
      <c r="R12" s="55">
        <v>5510.62</v>
      </c>
      <c r="S12" s="55">
        <v>2615.86</v>
      </c>
      <c r="T12" s="55">
        <v>-2221.39</v>
      </c>
      <c r="U12" s="55">
        <f>+U11</f>
        <v>-4579.32</v>
      </c>
      <c r="V12" s="54" t="s">
        <v>136</v>
      </c>
      <c r="W12" s="54" t="s">
        <v>133</v>
      </c>
    </row>
    <row r="13" spans="1:792" s="3" customFormat="1" x14ac:dyDescent="0.25">
      <c r="A13" s="19" t="s">
        <v>65</v>
      </c>
      <c r="B13" s="19" t="s">
        <v>134</v>
      </c>
      <c r="C13" s="16">
        <v>188.57</v>
      </c>
      <c r="D13" s="16">
        <v>370.72</v>
      </c>
      <c r="E13" s="16">
        <v>370.72</v>
      </c>
      <c r="F13" s="16">
        <v>370.72</v>
      </c>
      <c r="G13" s="16">
        <v>370.72</v>
      </c>
      <c r="H13" s="16">
        <v>1556.07</v>
      </c>
      <c r="I13" s="16">
        <v>1556.07</v>
      </c>
      <c r="J13" s="16">
        <v>1556.07</v>
      </c>
      <c r="K13" s="16">
        <v>1556.07</v>
      </c>
      <c r="L13" s="16">
        <v>10191.84</v>
      </c>
      <c r="M13" s="16">
        <v>10191.84</v>
      </c>
      <c r="N13" s="16">
        <v>10191.84</v>
      </c>
      <c r="O13" s="16">
        <v>10191.84</v>
      </c>
      <c r="P13" s="16">
        <v>5584.64</v>
      </c>
      <c r="Q13" s="16">
        <v>5584.64</v>
      </c>
      <c r="R13" s="16">
        <v>5584.64</v>
      </c>
      <c r="S13" s="16">
        <v>5584.64</v>
      </c>
      <c r="T13" s="16">
        <v>8200.5</v>
      </c>
      <c r="U13" s="16">
        <v>8200.5</v>
      </c>
      <c r="V13" s="19" t="s">
        <v>65</v>
      </c>
      <c r="W13" s="19" t="s">
        <v>134</v>
      </c>
    </row>
    <row r="14" spans="1:792" s="3" customFormat="1" x14ac:dyDescent="0.25">
      <c r="A14" s="19" t="s">
        <v>66</v>
      </c>
      <c r="B14" s="19" t="s">
        <v>135</v>
      </c>
      <c r="C14" s="16">
        <v>370.72</v>
      </c>
      <c r="D14" s="16">
        <f>SUM(D12:D13)</f>
        <v>48.840000000000146</v>
      </c>
      <c r="E14" s="16">
        <f t="shared" ref="E14:F14" si="2">SUM(E12:E13)</f>
        <v>979.17000000000007</v>
      </c>
      <c r="F14" s="16">
        <f t="shared" si="2"/>
        <v>746.69999999999982</v>
      </c>
      <c r="G14" s="16">
        <v>1556.07</v>
      </c>
      <c r="H14" s="16">
        <v>2981.64</v>
      </c>
      <c r="I14" s="16">
        <v>3086.82</v>
      </c>
      <c r="J14" s="16">
        <v>11883.879999999997</v>
      </c>
      <c r="K14" s="16">
        <v>10191.84</v>
      </c>
      <c r="L14" s="16">
        <v>7329.72</v>
      </c>
      <c r="M14" s="16">
        <v>4626.32</v>
      </c>
      <c r="N14" s="16">
        <v>3855.5800000000008</v>
      </c>
      <c r="O14" s="16">
        <v>5584.6399999999994</v>
      </c>
      <c r="P14" s="16">
        <v>3183.21</v>
      </c>
      <c r="Q14" s="16">
        <f>+Q13+Q12</f>
        <v>12715.279999999999</v>
      </c>
      <c r="R14" s="16">
        <v>11095.26</v>
      </c>
      <c r="S14" s="16">
        <v>8200.5</v>
      </c>
      <c r="T14" s="16">
        <v>5979.11</v>
      </c>
      <c r="U14" s="16">
        <v>3621.18</v>
      </c>
      <c r="V14" s="19" t="s">
        <v>66</v>
      </c>
      <c r="W14" s="19" t="s">
        <v>135</v>
      </c>
    </row>
    <row r="15" spans="1:792" x14ac:dyDescent="0.25">
      <c r="A15" s="36" t="s">
        <v>200</v>
      </c>
      <c r="B15" s="36" t="s">
        <v>184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792" s="11" customFormat="1" x14ac:dyDescent="0.25">
      <c r="A16" s="11" t="s">
        <v>70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4"/>
      <c r="N16" s="25"/>
      <c r="O16" s="25"/>
      <c r="P16" s="25"/>
      <c r="Q16" s="17"/>
      <c r="R16" s="17"/>
      <c r="S16" s="17"/>
      <c r="T16" s="57" t="s">
        <v>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</row>
    <row r="17" spans="1:792" s="11" customFormat="1" x14ac:dyDescent="0.25">
      <c r="A17" s="11" t="s">
        <v>72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  <c r="N17" s="24"/>
      <c r="O17" s="24"/>
      <c r="P17" s="2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</row>
    <row r="18" spans="1:792" s="11" customFormat="1" x14ac:dyDescent="0.25">
      <c r="A18" s="12" t="s">
        <v>71</v>
      </c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4"/>
      <c r="N18" s="26"/>
      <c r="O18" s="26"/>
      <c r="P18" s="2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</row>
    <row r="19" spans="1:792" x14ac:dyDescent="0.25">
      <c r="A19" s="12" t="s">
        <v>90</v>
      </c>
      <c r="B19" s="12"/>
      <c r="M19" s="27"/>
      <c r="N19" s="26"/>
      <c r="O19" s="26"/>
      <c r="P19" s="26"/>
    </row>
    <row r="20" spans="1:792" x14ac:dyDescent="0.25">
      <c r="A20" s="12" t="s">
        <v>228</v>
      </c>
      <c r="M20" s="27"/>
      <c r="N20" s="24"/>
      <c r="O20" s="24"/>
      <c r="P20" s="24"/>
    </row>
    <row r="21" spans="1:792" x14ac:dyDescent="0.25">
      <c r="M21" s="27"/>
      <c r="N21" s="27"/>
      <c r="O21" s="27"/>
      <c r="P21" s="27"/>
    </row>
    <row r="22" spans="1:792" x14ac:dyDescent="0.25">
      <c r="M22" s="27"/>
      <c r="N22" s="27"/>
      <c r="O22" s="27"/>
      <c r="P22" s="27"/>
    </row>
    <row r="23" spans="1:792" x14ac:dyDescent="0.25">
      <c r="M23" s="27"/>
      <c r="N23" s="27"/>
      <c r="O23" s="27"/>
      <c r="P23" s="27"/>
    </row>
    <row r="24" spans="1:792" x14ac:dyDescent="0.25">
      <c r="J24" s="25"/>
      <c r="M24" s="27"/>
      <c r="N24" s="27"/>
      <c r="O24" s="27"/>
      <c r="P24" s="27"/>
    </row>
    <row r="25" spans="1:792" x14ac:dyDescent="0.25">
      <c r="J25" s="25"/>
      <c r="M25" s="27"/>
      <c r="N25" s="25"/>
      <c r="O25" s="25"/>
      <c r="P25" s="25"/>
    </row>
    <row r="26" spans="1:792" x14ac:dyDescent="0.25">
      <c r="J26" s="25"/>
      <c r="M26" s="27"/>
      <c r="N26" s="25"/>
      <c r="O26" s="25"/>
      <c r="P26" s="25"/>
    </row>
    <row r="27" spans="1:792" x14ac:dyDescent="0.25">
      <c r="J27" s="25"/>
      <c r="M27" s="27"/>
      <c r="N27" s="25"/>
      <c r="O27" s="25"/>
      <c r="P27" s="25"/>
    </row>
    <row r="28" spans="1:792" x14ac:dyDescent="0.25">
      <c r="J28" s="25"/>
      <c r="M28" s="27"/>
      <c r="N28" s="28"/>
      <c r="O28" s="28"/>
      <c r="P28" s="28"/>
    </row>
    <row r="29" spans="1:792" x14ac:dyDescent="0.25">
      <c r="J29" s="25"/>
      <c r="M29" s="27"/>
      <c r="N29" s="27"/>
      <c r="O29" s="27"/>
      <c r="P29" s="27"/>
    </row>
    <row r="30" spans="1:792" x14ac:dyDescent="0.25">
      <c r="J30" s="25"/>
      <c r="M30" s="27"/>
      <c r="N30" s="27"/>
      <c r="O30" s="27"/>
      <c r="P30" s="27"/>
    </row>
    <row r="31" spans="1:792" x14ac:dyDescent="0.25">
      <c r="J31" s="25"/>
      <c r="M31" s="27"/>
      <c r="N31" s="27"/>
      <c r="O31" s="27"/>
      <c r="P31" s="27"/>
    </row>
    <row r="32" spans="1:792" x14ac:dyDescent="0.25">
      <c r="J32" s="25"/>
      <c r="M32" s="27"/>
      <c r="N32" s="27"/>
      <c r="O32" s="27"/>
      <c r="P32" s="27"/>
    </row>
    <row r="33" spans="10:16" x14ac:dyDescent="0.25">
      <c r="J33" s="25"/>
      <c r="M33" s="27"/>
      <c r="N33" s="27"/>
      <c r="O33" s="27"/>
      <c r="P33" s="27"/>
    </row>
    <row r="34" spans="10:16" x14ac:dyDescent="0.25">
      <c r="J34" s="25"/>
      <c r="M34" s="27"/>
      <c r="N34" s="27"/>
      <c r="O34" s="27"/>
      <c r="P34" s="27"/>
    </row>
    <row r="35" spans="10:16" x14ac:dyDescent="0.25">
      <c r="J35" s="25"/>
      <c r="M35" s="27"/>
      <c r="N35" s="27"/>
      <c r="O35" s="27"/>
      <c r="P35" s="27"/>
    </row>
    <row r="36" spans="10:16" x14ac:dyDescent="0.25">
      <c r="J36" s="25"/>
    </row>
    <row r="37" spans="10:16" x14ac:dyDescent="0.25">
      <c r="J37" s="25"/>
    </row>
    <row r="38" spans="10:16" x14ac:dyDescent="0.25">
      <c r="J38" s="25"/>
    </row>
    <row r="39" spans="10:16" x14ac:dyDescent="0.25">
      <c r="J39" s="28"/>
    </row>
    <row r="40" spans="10:16" x14ac:dyDescent="0.25">
      <c r="J40" s="32"/>
    </row>
    <row r="41" spans="10:16" x14ac:dyDescent="0.25">
      <c r="J41" s="33"/>
    </row>
    <row r="42" spans="10:16" x14ac:dyDescent="0.25">
      <c r="J42" s="25"/>
    </row>
    <row r="43" spans="10:16" x14ac:dyDescent="0.25">
      <c r="J43" s="25"/>
    </row>
    <row r="44" spans="10:16" x14ac:dyDescent="0.25">
      <c r="J44" s="25"/>
    </row>
    <row r="45" spans="10:16" x14ac:dyDescent="0.25">
      <c r="J45" s="25"/>
    </row>
    <row r="46" spans="10:16" x14ac:dyDescent="0.25">
      <c r="J46" s="25"/>
    </row>
    <row r="47" spans="10:16" x14ac:dyDescent="0.25">
      <c r="J47" s="25"/>
    </row>
    <row r="48" spans="10:16" x14ac:dyDescent="0.25">
      <c r="J48" s="25"/>
    </row>
    <row r="49" spans="10:10" x14ac:dyDescent="0.25">
      <c r="J49" s="25"/>
    </row>
    <row r="50" spans="10:10" x14ac:dyDescent="0.25">
      <c r="J50" s="25"/>
    </row>
    <row r="51" spans="10:10" x14ac:dyDescent="0.25">
      <c r="J51" s="25"/>
    </row>
    <row r="52" spans="10:10" x14ac:dyDescent="0.25">
      <c r="J52" s="32"/>
    </row>
    <row r="53" spans="10:10" x14ac:dyDescent="0.25">
      <c r="J53" s="32"/>
    </row>
    <row r="54" spans="10:10" x14ac:dyDescent="0.25">
      <c r="J54" s="32"/>
    </row>
    <row r="55" spans="10:10" x14ac:dyDescent="0.25">
      <c r="J55" s="32"/>
    </row>
  </sheetData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Spr. z Sytuacji Finansowej</vt:lpstr>
      <vt:lpstr>Spr. z Całk. Dochodów 1</vt:lpstr>
      <vt:lpstr>Spr z Całk. Dochodów 2</vt:lpstr>
      <vt:lpstr>Spr z Przepł. Pieniężnych</vt:lpstr>
      <vt:lpstr>'Spr z Przepł. Pieniężnych'!Obszar_wydruku</vt:lpstr>
      <vt:lpstr>'Spr. z Całk. Dochodów 1'!Obszar_wydruku</vt:lpstr>
      <vt:lpstr>'Spr. z Sytuacji Finansowej'!Obszar_wydruku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Gelo</dc:creator>
  <cp:lastModifiedBy>user</cp:lastModifiedBy>
  <cp:lastPrinted>2016-11-24T13:44:21Z</cp:lastPrinted>
  <dcterms:created xsi:type="dcterms:W3CDTF">2016-07-18T12:28:27Z</dcterms:created>
  <dcterms:modified xsi:type="dcterms:W3CDTF">2018-09-18T14:28:42Z</dcterms:modified>
</cp:coreProperties>
</file>